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'Hoja1'!$A$1:$D$38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Salvador</author>
  </authors>
  <commentList>
    <comment ref="C11" authorId="0">
      <text>
        <r>
          <rPr>
            <sz val="8"/>
            <rFont val="Tahoma"/>
            <family val="0"/>
          </rPr>
          <t>ART. 31 FRACC. XII QUINTO PÁRRAFO DE LA LEY DEL ISR</t>
        </r>
      </text>
    </comment>
    <comment ref="C12" authorId="0">
      <text>
        <r>
          <rPr>
            <sz val="8"/>
            <rFont val="Tahoma"/>
            <family val="0"/>
          </rPr>
          <t>ART. 109 PENÚLTIMO PÁRRAFO DE LA LEY DEL ISR</t>
        </r>
      </text>
    </comment>
    <comment ref="C13" authorId="0">
      <text>
        <r>
          <rPr>
            <sz val="8"/>
            <rFont val="Tahoma"/>
            <family val="0"/>
          </rPr>
          <t>ART. 109 FRACC. XI DE LA LEY DEL ISR</t>
        </r>
      </text>
    </comment>
    <comment ref="C15" authorId="0">
      <text>
        <r>
          <rPr>
            <sz val="8"/>
            <rFont val="Tahoma"/>
            <family val="0"/>
          </rPr>
          <t>ART. 109 FRACC. XI DE LA LEY DEL ISR</t>
        </r>
      </text>
    </comment>
    <comment ref="C16" authorId="0">
      <text>
        <r>
          <rPr>
            <sz val="8"/>
            <rFont val="Tahoma"/>
            <family val="0"/>
          </rPr>
          <t>ART. 109 FRACC. XI DE LA LEY DEL ISR</t>
        </r>
      </text>
    </comment>
    <comment ref="C10" authorId="1">
      <text>
        <r>
          <rPr>
            <b/>
            <sz val="8"/>
            <rFont val="Tahoma"/>
            <family val="0"/>
          </rPr>
          <t>El exento lo deben obtener de su sistema de nóminas o recalcularlo, ya que por ser semanal no se puede poner una fórmula para todo el año</t>
        </r>
      </text>
    </comment>
  </commentList>
</comments>
</file>

<file path=xl/sharedStrings.xml><?xml version="1.0" encoding="utf-8"?>
<sst xmlns="http://schemas.openxmlformats.org/spreadsheetml/2006/main" count="52" uniqueCount="45">
  <si>
    <t>de acuerdo con el artículo 116 de la Ley del Impuesto sobre la Renta</t>
  </si>
  <si>
    <t>Ingresos</t>
  </si>
  <si>
    <t>desde</t>
  </si>
  <si>
    <t>hasta</t>
  </si>
  <si>
    <t>Nombre del trabajador</t>
  </si>
  <si>
    <t>Límite</t>
  </si>
  <si>
    <t>Cuota</t>
  </si>
  <si>
    <t>Porcentaje</t>
  </si>
  <si>
    <t>Impuesto</t>
  </si>
  <si>
    <t>inferior</t>
  </si>
  <si>
    <t>superior</t>
  </si>
  <si>
    <t>fija</t>
  </si>
  <si>
    <t>Concepto del ingreso</t>
  </si>
  <si>
    <t>Monto total</t>
  </si>
  <si>
    <t>Parte exenta</t>
  </si>
  <si>
    <t>Monto gravable</t>
  </si>
  <si>
    <t>Sueldos y salarios</t>
  </si>
  <si>
    <t>Horas extras</t>
  </si>
  <si>
    <t>Fondo de ahorro</t>
  </si>
  <si>
    <t>Previsión social</t>
  </si>
  <si>
    <t>Aguinaldo y gratificaciones</t>
  </si>
  <si>
    <t>Vacaciones</t>
  </si>
  <si>
    <t>Prima vacacional</t>
  </si>
  <si>
    <t>PTU</t>
  </si>
  <si>
    <t>Otras remuneraciones</t>
  </si>
  <si>
    <t>Totales</t>
  </si>
  <si>
    <t>Impuesto según tarifa artículo 177</t>
  </si>
  <si>
    <t>Impuesto sobre la renta a cargo del trabajador</t>
  </si>
  <si>
    <t>Datos generales:</t>
  </si>
  <si>
    <t>Salario mínimo general diario</t>
  </si>
  <si>
    <t>Suma de las cantidades por concepto de subsidio para el empleo mensual</t>
  </si>
  <si>
    <t>Menos: Retenciones hechas al trabajador en el ejercicio</t>
  </si>
  <si>
    <t>En adelante</t>
  </si>
  <si>
    <t>Subsidio</t>
  </si>
  <si>
    <t>para el e.</t>
  </si>
  <si>
    <t>(Este dato no se debe usar para el cálculo anual, es sólo una referencia.</t>
  </si>
  <si>
    <t>Si un trabajador tuvo el mismo salario todo el año puede ser un dato muy parecido al real.</t>
  </si>
  <si>
    <t>y el artículo octavo del decreto de ley que establece el Subsidio para el Empleo</t>
  </si>
  <si>
    <t>Se debe usar la suma del subsidio calculado en las nóminas de cada uno de los meses del año.)</t>
  </si>
  <si>
    <t>*Fracción I inciso f) de las DISPOSICIONES DE VIGENCIA TEMPORAL DE LA LEY DEL IMPUESTO SOBRE LA RENTA Reforma fiscal 2010 DOF 7 de diciembre de 2009 Segunda Sección página 35</t>
  </si>
  <si>
    <t>Tarifa artículo 177*</t>
  </si>
  <si>
    <t>Zona económica del trabajador (A=1, B=2)</t>
  </si>
  <si>
    <t>Cálculo del impuesto sobre la renta de los trabajadores para el año 2013</t>
  </si>
  <si>
    <t>Año 2013</t>
  </si>
  <si>
    <t>Subsidio para el empleo anualizado 2013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</si>
</sst>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2" xfId="0" applyBorder="1" applyAlignment="1">
      <alignment/>
    </xf>
    <xf numFmtId="10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  <xf numFmtId="4" fontId="0" fillId="0" borderId="4" xfId="0" applyBorder="1" applyAlignment="1">
      <alignment/>
    </xf>
    <xf numFmtId="4" fontId="0" fillId="0" borderId="0" xfId="0" applyAlignment="1">
      <alignment horizontal="lef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" fontId="0" fillId="0" borderId="0" xfId="0" applyBorder="1" applyAlignment="1">
      <alignment/>
    </xf>
    <xf numFmtId="4" fontId="0" fillId="0" borderId="0" xfId="0" applyAlignment="1">
      <alignment horizontal="right"/>
    </xf>
    <xf numFmtId="4" fontId="1" fillId="0" borderId="0" xfId="0" applyFont="1" applyAlignment="1" quotePrefix="1">
      <alignment horizontal="left"/>
    </xf>
    <xf numFmtId="4" fontId="0" fillId="0" borderId="5" xfId="0" applyBorder="1" applyAlignment="1" applyProtection="1">
      <alignment/>
      <protection locked="0"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 applyProtection="1">
      <alignment/>
      <protection locked="0"/>
    </xf>
    <xf numFmtId="4" fontId="0" fillId="0" borderId="6" xfId="0" applyBorder="1" applyAlignment="1" applyProtection="1">
      <alignment/>
      <protection locked="0"/>
    </xf>
    <xf numFmtId="4" fontId="0" fillId="0" borderId="3" xfId="0" applyBorder="1" applyAlignment="1" applyProtection="1">
      <alignment/>
      <protection locked="0"/>
    </xf>
    <xf numFmtId="4" fontId="0" fillId="0" borderId="2" xfId="0" applyBorder="1" applyAlignment="1">
      <alignment vertical="center" wrapText="1"/>
    </xf>
    <xf numFmtId="4" fontId="0" fillId="0" borderId="3" xfId="0" applyBorder="1" applyAlignment="1" quotePrefix="1">
      <alignment horizontal="left"/>
    </xf>
    <xf numFmtId="4" fontId="0" fillId="0" borderId="3" xfId="0" applyBorder="1" applyAlignment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2.7109375" style="0" customWidth="1"/>
    <col min="2" max="4" width="16.7109375" style="0" customWidth="1"/>
    <col min="5" max="5" width="70.7109375" style="0" customWidth="1"/>
    <col min="6" max="6" width="1.7109375" style="0" customWidth="1"/>
    <col min="7" max="8" width="12.7109375" style="0" customWidth="1"/>
    <col min="9" max="9" width="11.7109375" style="0" customWidth="1"/>
    <col min="10" max="10" width="9.7109375" style="0" customWidth="1"/>
    <col min="11" max="11" width="12.7109375" style="0" customWidth="1"/>
    <col min="12" max="12" width="22.7109375" style="0" customWidth="1"/>
    <col min="13" max="13" width="1.7109375" style="0" customWidth="1"/>
    <col min="14" max="17" width="12.7109375" style="0" customWidth="1"/>
    <col min="18" max="16384" width="13.28125" style="0" customWidth="1"/>
  </cols>
  <sheetData>
    <row r="1" spans="1:14" ht="12.75">
      <c r="A1" s="2" t="s">
        <v>42</v>
      </c>
      <c r="B1" s="2"/>
      <c r="C1" s="2"/>
      <c r="D1" s="2"/>
      <c r="G1" s="1" t="s">
        <v>40</v>
      </c>
      <c r="N1" s="1" t="s">
        <v>44</v>
      </c>
    </row>
    <row r="2" spans="1:14" ht="12.75">
      <c r="A2" s="2" t="s">
        <v>0</v>
      </c>
      <c r="B2" s="2"/>
      <c r="C2" s="2"/>
      <c r="D2" s="2"/>
      <c r="N2" t="s">
        <v>35</v>
      </c>
    </row>
    <row r="3" spans="1:14" ht="12.75">
      <c r="A3" s="2" t="s">
        <v>37</v>
      </c>
      <c r="B3" s="2"/>
      <c r="C3" s="2"/>
      <c r="D3" s="2"/>
      <c r="N3" s="1" t="s">
        <v>36</v>
      </c>
    </row>
    <row r="4" spans="7:14" ht="12.75">
      <c r="G4" s="1" t="s">
        <v>43</v>
      </c>
      <c r="N4" s="1" t="s">
        <v>38</v>
      </c>
    </row>
    <row r="6" spans="1:17" ht="12.75">
      <c r="A6" t="s">
        <v>4</v>
      </c>
      <c r="B6" s="14"/>
      <c r="D6" s="3">
        <f ca="1">TODAY()</f>
        <v>41626</v>
      </c>
      <c r="E6" s="3"/>
      <c r="G6" t="s">
        <v>5</v>
      </c>
      <c r="H6" t="s">
        <v>5</v>
      </c>
      <c r="I6" t="s">
        <v>6</v>
      </c>
      <c r="J6" t="s">
        <v>7</v>
      </c>
      <c r="K6" t="s">
        <v>8</v>
      </c>
      <c r="N6" t="s">
        <v>1</v>
      </c>
      <c r="O6" t="s">
        <v>1</v>
      </c>
      <c r="P6" t="s">
        <v>33</v>
      </c>
      <c r="Q6" t="s">
        <v>33</v>
      </c>
    </row>
    <row r="7" spans="4:17" ht="12.75">
      <c r="D7" s="11">
        <f ca="1">NOW()</f>
        <v>41626.56258553241</v>
      </c>
      <c r="E7" s="11"/>
      <c r="G7" t="s">
        <v>9</v>
      </c>
      <c r="H7" t="s">
        <v>10</v>
      </c>
      <c r="I7" t="s">
        <v>11</v>
      </c>
      <c r="N7" t="s">
        <v>2</v>
      </c>
      <c r="O7" t="s">
        <v>3</v>
      </c>
      <c r="P7" t="s">
        <v>34</v>
      </c>
      <c r="Q7" t="s">
        <v>34</v>
      </c>
    </row>
    <row r="8" spans="1:17" ht="12.75">
      <c r="A8" s="25" t="s">
        <v>12</v>
      </c>
      <c r="B8" s="6" t="s">
        <v>13</v>
      </c>
      <c r="C8" s="6" t="s">
        <v>14</v>
      </c>
      <c r="D8" s="7" t="s">
        <v>15</v>
      </c>
      <c r="E8" s="21"/>
      <c r="G8">
        <v>0.01</v>
      </c>
      <c r="H8">
        <v>5952.84</v>
      </c>
      <c r="I8">
        <v>0</v>
      </c>
      <c r="J8" s="5">
        <v>0.0192</v>
      </c>
      <c r="K8">
        <f>IF(AND($D$20&gt;0,$D$20&lt;G9),$D$20*J8,0)</f>
        <v>0</v>
      </c>
      <c r="N8">
        <v>0.01</v>
      </c>
      <c r="O8">
        <v>21227.52</v>
      </c>
      <c r="P8">
        <v>4884.24</v>
      </c>
      <c r="Q8">
        <f>IF(AND($D$20&gt;0,$D$20&lt;N9),P8,0)</f>
        <v>0</v>
      </c>
    </row>
    <row r="9" spans="1:17" ht="12.75">
      <c r="A9" s="8" t="s">
        <v>16</v>
      </c>
      <c r="B9" s="14"/>
      <c r="C9" s="23"/>
      <c r="D9" s="8">
        <f>IF(B9&lt;C9,0,B9-C9)</f>
        <v>0</v>
      </c>
      <c r="E9" s="17"/>
      <c r="G9">
        <v>5952.85</v>
      </c>
      <c r="H9">
        <v>50524.92</v>
      </c>
      <c r="I9">
        <v>114.24</v>
      </c>
      <c r="J9" s="5">
        <v>0.064</v>
      </c>
      <c r="K9">
        <f aca="true" t="shared" si="0" ref="K9:K14">IF(AND($D$20&lt;G10,$D$20&gt;H8),($D$20-G9)*J9+I9,0)</f>
        <v>0</v>
      </c>
      <c r="N9">
        <v>21227.53</v>
      </c>
      <c r="O9">
        <v>31840.56</v>
      </c>
      <c r="P9">
        <v>4881.96</v>
      </c>
      <c r="Q9">
        <f aca="true" t="shared" si="1" ref="Q9:Q17">IF(AND($D$20&gt;O8,$D$20&lt;N10),P9,0)</f>
        <v>0</v>
      </c>
    </row>
    <row r="10" spans="1:17" ht="12.75">
      <c r="A10" s="8" t="s">
        <v>17</v>
      </c>
      <c r="B10" s="14"/>
      <c r="C10" s="24"/>
      <c r="D10" s="8">
        <f aca="true" t="shared" si="2" ref="D10:D19">IF(B10&lt;C10,0,B10-C10)</f>
        <v>0</v>
      </c>
      <c r="E10" s="17"/>
      <c r="G10">
        <v>50524.93</v>
      </c>
      <c r="H10">
        <v>88793.04</v>
      </c>
      <c r="I10">
        <v>2966.76</v>
      </c>
      <c r="J10" s="5">
        <v>0.10880000000000001</v>
      </c>
      <c r="K10">
        <f t="shared" si="0"/>
        <v>0</v>
      </c>
      <c r="N10">
        <v>31840.57</v>
      </c>
      <c r="O10">
        <v>41674.08</v>
      </c>
      <c r="P10">
        <v>4879.44</v>
      </c>
      <c r="Q10">
        <f t="shared" si="1"/>
        <v>0</v>
      </c>
    </row>
    <row r="11" spans="1:17" ht="12.75">
      <c r="A11" s="8" t="s">
        <v>18</v>
      </c>
      <c r="B11" s="14"/>
      <c r="C11" s="8">
        <f>IF(C32*1.3*365&lt;B11,C32*1.3*365,B11)</f>
        <v>0</v>
      </c>
      <c r="D11" s="8">
        <f t="shared" si="2"/>
        <v>0</v>
      </c>
      <c r="E11" s="17"/>
      <c r="G11">
        <v>88793.05</v>
      </c>
      <c r="H11">
        <v>103218</v>
      </c>
      <c r="I11">
        <v>7130.88</v>
      </c>
      <c r="J11" s="5">
        <v>0.16</v>
      </c>
      <c r="K11">
        <f t="shared" si="0"/>
        <v>0</v>
      </c>
      <c r="N11">
        <v>41674.09</v>
      </c>
      <c r="O11">
        <v>42454.44</v>
      </c>
      <c r="P11">
        <v>4713.24</v>
      </c>
      <c r="Q11">
        <f t="shared" si="1"/>
        <v>0</v>
      </c>
    </row>
    <row r="12" spans="1:17" ht="12.75">
      <c r="A12" s="8" t="s">
        <v>19</v>
      </c>
      <c r="B12" s="14"/>
      <c r="C12" s="8">
        <f>IF(C32*365*7-SUM(B9:B10)-SUM(B13:B19)&lt;C32*365,IF(C32*365&gt;B12,B12,C32*365),IF(C32*365*7-SUM(B9:B10)-SUM(B13:B19)&gt;B12,B12,C32*365*7-SUM(B9:B10)-SUM(B13:B19)))</f>
        <v>0</v>
      </c>
      <c r="D12" s="8">
        <f t="shared" si="2"/>
        <v>0</v>
      </c>
      <c r="E12" s="17"/>
      <c r="G12">
        <v>103218.01</v>
      </c>
      <c r="H12" s="28">
        <v>123580.2</v>
      </c>
      <c r="I12">
        <v>9438.6</v>
      </c>
      <c r="J12" s="5">
        <v>0.17920000000000003</v>
      </c>
      <c r="K12">
        <f t="shared" si="0"/>
        <v>0</v>
      </c>
      <c r="N12">
        <v>42454.45</v>
      </c>
      <c r="O12">
        <v>53353.8</v>
      </c>
      <c r="P12">
        <v>4589.52</v>
      </c>
      <c r="Q12">
        <f t="shared" si="1"/>
        <v>0</v>
      </c>
    </row>
    <row r="13" spans="1:17" ht="12.75">
      <c r="A13" s="26" t="s">
        <v>20</v>
      </c>
      <c r="B13" s="14"/>
      <c r="C13" s="8">
        <f>IF(C32*30&lt;B13,C32*30,B13)</f>
        <v>0</v>
      </c>
      <c r="D13" s="8">
        <f t="shared" si="2"/>
        <v>0</v>
      </c>
      <c r="E13" s="17"/>
      <c r="G13">
        <v>123580.21</v>
      </c>
      <c r="H13" s="29">
        <v>249243.48</v>
      </c>
      <c r="I13">
        <v>13087.44</v>
      </c>
      <c r="J13" s="5">
        <v>0.2136</v>
      </c>
      <c r="K13">
        <f t="shared" si="0"/>
        <v>0</v>
      </c>
      <c r="N13">
        <v>53353.81</v>
      </c>
      <c r="O13">
        <v>56606.16</v>
      </c>
      <c r="P13">
        <v>4250.76</v>
      </c>
      <c r="Q13">
        <f t="shared" si="1"/>
        <v>0</v>
      </c>
    </row>
    <row r="14" spans="1:17" ht="12.75">
      <c r="A14" s="27" t="s">
        <v>21</v>
      </c>
      <c r="B14" s="14"/>
      <c r="C14" s="8"/>
      <c r="D14" s="8">
        <f t="shared" si="2"/>
        <v>0</v>
      </c>
      <c r="E14" s="17"/>
      <c r="G14">
        <v>249243.49</v>
      </c>
      <c r="H14">
        <v>392841.96</v>
      </c>
      <c r="I14">
        <v>39929.04</v>
      </c>
      <c r="J14" s="5">
        <v>0.2352</v>
      </c>
      <c r="K14">
        <f t="shared" si="0"/>
        <v>0</v>
      </c>
      <c r="N14">
        <v>56606.17</v>
      </c>
      <c r="O14">
        <v>64025.04</v>
      </c>
      <c r="P14">
        <v>3898.44</v>
      </c>
      <c r="Q14">
        <f t="shared" si="1"/>
        <v>0</v>
      </c>
    </row>
    <row r="15" spans="1:17" ht="12.75">
      <c r="A15" s="8" t="s">
        <v>22</v>
      </c>
      <c r="B15" s="14"/>
      <c r="C15" s="8">
        <f>IF(C32*15&lt;B15,C32*15,B15)</f>
        <v>0</v>
      </c>
      <c r="D15" s="8">
        <f t="shared" si="2"/>
        <v>0</v>
      </c>
      <c r="E15" s="17"/>
      <c r="G15">
        <v>392841.97</v>
      </c>
      <c r="H15" s="18" t="s">
        <v>32</v>
      </c>
      <c r="I15">
        <v>73703.4</v>
      </c>
      <c r="J15" s="5">
        <v>0.3</v>
      </c>
      <c r="K15">
        <f>IF($D$20&gt;H14,($D$20-G15)*J15+I15,0)</f>
        <v>0</v>
      </c>
      <c r="N15">
        <v>64025.05</v>
      </c>
      <c r="O15">
        <v>74696.04</v>
      </c>
      <c r="P15">
        <v>3535.56</v>
      </c>
      <c r="Q15">
        <f t="shared" si="1"/>
        <v>0</v>
      </c>
    </row>
    <row r="16" spans="1:17" ht="12.75">
      <c r="A16" s="8" t="s">
        <v>23</v>
      </c>
      <c r="B16" s="14"/>
      <c r="C16" s="8">
        <f>IF(C32*15&lt;B16,C32*15,B16)</f>
        <v>0</v>
      </c>
      <c r="D16" s="8">
        <f t="shared" si="2"/>
        <v>0</v>
      </c>
      <c r="E16" s="17"/>
      <c r="K16">
        <f>SUM(K8:K15)</f>
        <v>0</v>
      </c>
      <c r="N16">
        <v>74696.05</v>
      </c>
      <c r="O16">
        <v>85366.8</v>
      </c>
      <c r="P16">
        <v>3042.48</v>
      </c>
      <c r="Q16">
        <f t="shared" si="1"/>
        <v>0</v>
      </c>
    </row>
    <row r="17" spans="1:17" ht="12.75">
      <c r="A17" s="26" t="s">
        <v>24</v>
      </c>
      <c r="B17" s="14"/>
      <c r="C17" s="8"/>
      <c r="D17" s="8">
        <f t="shared" si="2"/>
        <v>0</v>
      </c>
      <c r="E17" s="17"/>
      <c r="J17" s="10"/>
      <c r="N17">
        <v>85366.81</v>
      </c>
      <c r="O17">
        <v>88587.96</v>
      </c>
      <c r="P17">
        <v>2611.32</v>
      </c>
      <c r="Q17">
        <f t="shared" si="1"/>
        <v>0</v>
      </c>
    </row>
    <row r="18" spans="1:17" ht="12.75">
      <c r="A18" s="26" t="s">
        <v>24</v>
      </c>
      <c r="B18" s="14"/>
      <c r="C18" s="8"/>
      <c r="D18" s="8">
        <f t="shared" si="2"/>
        <v>0</v>
      </c>
      <c r="E18" s="17"/>
      <c r="N18">
        <v>88587.97</v>
      </c>
      <c r="O18" s="18" t="s">
        <v>32</v>
      </c>
      <c r="P18">
        <v>0</v>
      </c>
      <c r="Q18">
        <f>IF($D$20&gt;O17,P18,0)</f>
        <v>0</v>
      </c>
    </row>
    <row r="19" spans="1:17" ht="12.75">
      <c r="A19" s="26" t="s">
        <v>24</v>
      </c>
      <c r="B19" s="14"/>
      <c r="C19" s="8"/>
      <c r="D19" s="8">
        <f t="shared" si="2"/>
        <v>0</v>
      </c>
      <c r="E19" s="17"/>
      <c r="Q19">
        <f>SUM(Q8:Q18)</f>
        <v>0</v>
      </c>
    </row>
    <row r="20" spans="1:5" ht="12.75">
      <c r="A20" s="9" t="s">
        <v>25</v>
      </c>
      <c r="B20" s="4">
        <f>SUM(B9:B19)</f>
        <v>0</v>
      </c>
      <c r="C20" s="9">
        <f>SUM(C9:C19)</f>
        <v>0</v>
      </c>
      <c r="D20" s="9">
        <f>SUM(D9:D19)</f>
        <v>0</v>
      </c>
      <c r="E20" s="17"/>
    </row>
    <row r="22" spans="1:7" ht="12.75">
      <c r="A22" s="1" t="s">
        <v>26</v>
      </c>
      <c r="D22">
        <f>ROUND(K16,2)</f>
        <v>0</v>
      </c>
      <c r="G22" s="1" t="s">
        <v>39</v>
      </c>
    </row>
    <row r="23" spans="1:5" ht="12.75">
      <c r="A23" s="1" t="s">
        <v>30</v>
      </c>
      <c r="C23" s="15"/>
      <c r="D23" s="14"/>
      <c r="E23" s="14"/>
    </row>
    <row r="24" spans="1:5" ht="12.75">
      <c r="A24" s="13" t="s">
        <v>27</v>
      </c>
      <c r="B24" s="14"/>
      <c r="C24" s="14"/>
      <c r="D24" s="12">
        <f>IF(D22-D23&lt;0,0,D22-D23)</f>
        <v>0</v>
      </c>
      <c r="E24" s="17"/>
    </row>
    <row r="25" spans="1:5" ht="12.75">
      <c r="A25" s="1" t="s">
        <v>31</v>
      </c>
      <c r="C25" s="14"/>
      <c r="D25" s="14"/>
      <c r="E25" s="14"/>
    </row>
    <row r="26" spans="1:5" ht="13.5" thickBot="1">
      <c r="A26" t="str">
        <f>IF(D26&lt;0,"Saldo a favor de impuesto sobre la renta:","Impuesto sobre la renta a retener:")</f>
        <v>Impuesto sobre la renta a retener:</v>
      </c>
      <c r="C26" s="14"/>
      <c r="D26" s="20">
        <f>D24-D25</f>
        <v>0</v>
      </c>
      <c r="E26" s="22"/>
    </row>
    <row r="27" spans="3:5" ht="13.5" thickTop="1">
      <c r="C27" s="14"/>
      <c r="D27" s="14"/>
      <c r="E27" s="14"/>
    </row>
    <row r="28" spans="3:5" ht="12.75">
      <c r="C28" s="14"/>
      <c r="D28" s="14"/>
      <c r="E28" s="14"/>
    </row>
    <row r="29" spans="3:5" ht="12.75">
      <c r="C29" s="14"/>
      <c r="D29" s="14"/>
      <c r="E29" s="14"/>
    </row>
    <row r="30" spans="1:5" ht="12.75">
      <c r="A30" s="19" t="s">
        <v>28</v>
      </c>
      <c r="C30" s="14"/>
      <c r="D30" s="14"/>
      <c r="E30" s="14"/>
    </row>
    <row r="31" spans="1:5" ht="12.75">
      <c r="A31" s="1" t="s">
        <v>41</v>
      </c>
      <c r="C31" s="16">
        <v>1</v>
      </c>
      <c r="D31" s="14"/>
      <c r="E31" s="14"/>
    </row>
    <row r="32" spans="1:5" ht="12.75">
      <c r="A32" t="s">
        <v>29</v>
      </c>
      <c r="C32">
        <f>IF(C31=1,64.76,IF(C31=2,61.38,IF(C31=10,62.33,IF(C31=20,60.57,IF(C31=30,59.08,"ERROR EN ZONA")))))</f>
        <v>64.76</v>
      </c>
      <c r="D32" s="14"/>
      <c r="E32" s="14"/>
    </row>
  </sheetData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2008-11-14T12:18:25Z</cp:lastPrinted>
  <dcterms:created xsi:type="dcterms:W3CDTF">2004-11-26T21:01:20Z</dcterms:created>
  <dcterms:modified xsi:type="dcterms:W3CDTF">2013-12-18T19:30:23Z</dcterms:modified>
  <cp:category/>
  <cp:version/>
  <cp:contentType/>
  <cp:contentStatus/>
</cp:coreProperties>
</file>