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'PagosPF'!$A$1:$D$33</definedName>
  </definedNames>
  <calcPr fullCalcOnLoad="1"/>
</workbook>
</file>

<file path=xl/sharedStrings.xml><?xml version="1.0" encoding="utf-8"?>
<sst xmlns="http://schemas.openxmlformats.org/spreadsheetml/2006/main" count="35" uniqueCount="34">
  <si>
    <t>Límite</t>
  </si>
  <si>
    <t>Cuota</t>
  </si>
  <si>
    <t>Porcentaje</t>
  </si>
  <si>
    <t>Nombre del contribuyente</t>
  </si>
  <si>
    <t>inferior</t>
  </si>
  <si>
    <t>superior</t>
  </si>
  <si>
    <t>fija</t>
  </si>
  <si>
    <t>Ingreso acumulable</t>
  </si>
  <si>
    <t>Menos: Retenciones del periodo</t>
  </si>
  <si>
    <t>Valor de los actos o actividades gravados</t>
  </si>
  <si>
    <t>Valor de actividades exentas</t>
  </si>
  <si>
    <t>Valor total de los actos o actividades</t>
  </si>
  <si>
    <t>Iva retenido</t>
  </si>
  <si>
    <t>Iva acreditable</t>
  </si>
  <si>
    <t>Saldo a favor de periodos anteriores</t>
  </si>
  <si>
    <t>Impuesto a cargo (a favor)</t>
  </si>
  <si>
    <t>Impuesto</t>
  </si>
  <si>
    <t>Saldo a cargo (a favor) del periodo</t>
  </si>
  <si>
    <t>Ingresos del mes</t>
  </si>
  <si>
    <t>Deducciones del mes</t>
  </si>
  <si>
    <t>Mes de la declaración</t>
  </si>
  <si>
    <t>Impuesto a cargo (a favor) del mes</t>
  </si>
  <si>
    <t>Impuesto del mes</t>
  </si>
  <si>
    <t>ISR:</t>
  </si>
  <si>
    <t>IVA:</t>
  </si>
  <si>
    <t>Cálculo del pago provisional de las personas físicas con ingresos por Arrendamiento</t>
  </si>
  <si>
    <t>En adelante</t>
  </si>
  <si>
    <t>Impuesto predial</t>
  </si>
  <si>
    <t>Nombre</t>
  </si>
  <si>
    <t>según el artículo 116 de la nueva Ley del Impuesto sobre la Renta, y del pago del IVA</t>
  </si>
  <si>
    <t>Impuesto causado</t>
  </si>
  <si>
    <t>Tarifa según artículo 106</t>
  </si>
  <si>
    <t>Enero 2018</t>
  </si>
  <si>
    <t>Pago mensual - Año 2019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</si>
</sst>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[$-80A]dddd\,\ dd&quot; de &quot;mmmm&quot; de &quot;yyyy"/>
    <numFmt numFmtId="183" formatCode="[$-80A]d&quot; de &quot;mmmm&quot; de &quot;yyyy;@"/>
    <numFmt numFmtId="184" formatCode="[$-80A]hh:mm:ss\ AM/PM"/>
    <numFmt numFmtId="185" formatCode="[$-F800]mmmm\ dd\,\ yyyy"/>
    <numFmt numFmtId="186" formatCode="[$-F800]mmmm\,\ yyyy"/>
    <numFmt numFmtId="187" formatCode="[$-80A]mmmm&quot; de &quot;yyyy"/>
    <numFmt numFmtId="188" formatCode="#,##0.00_ ;\-#,##0.00\ "/>
    <numFmt numFmtId="189" formatCode="dd/mm/yyyy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0" xfId="0" applyAlignment="1" applyProtection="1">
      <alignment/>
      <protection locked="0"/>
    </xf>
    <xf numFmtId="4" fontId="0" fillId="0" borderId="0" xfId="0" applyAlignment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183" fontId="0" fillId="0" borderId="0" xfId="0" applyNumberFormat="1" applyAlignment="1">
      <alignment horizontal="left"/>
    </xf>
    <xf numFmtId="4" fontId="0" fillId="0" borderId="0" xfId="0" applyAlignment="1">
      <alignment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0" xfId="0" applyFont="1" applyAlignment="1">
      <alignment/>
    </xf>
    <xf numFmtId="187" fontId="1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 applyProtection="1">
      <alignment/>
      <protection locked="0"/>
    </xf>
    <xf numFmtId="188" fontId="1" fillId="2" borderId="0" xfId="0" applyNumberFormat="1" applyFont="1" applyFill="1" applyAlignment="1" applyProtection="1">
      <alignment/>
      <protection locked="0"/>
    </xf>
    <xf numFmtId="187" fontId="1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workbookViewId="0" topLeftCell="A1">
      <selection activeCell="C6" sqref="C6"/>
    </sheetView>
  </sheetViews>
  <sheetFormatPr defaultColWidth="11.421875" defaultRowHeight="12.75"/>
  <cols>
    <col min="1" max="4" width="18.28125" style="0" customWidth="1"/>
    <col min="5" max="11" width="16.7109375" style="0" customWidth="1"/>
    <col min="12" max="12" width="1.7109375" style="0" customWidth="1"/>
    <col min="13" max="14" width="12.7109375" style="0" customWidth="1"/>
    <col min="15" max="15" width="11.7109375" style="0" customWidth="1"/>
    <col min="16" max="16" width="12.28125" style="0" customWidth="1"/>
    <col min="17" max="17" width="12.7109375" style="0" customWidth="1"/>
    <col min="18" max="18" width="18.7109375" style="0" customWidth="1"/>
  </cols>
  <sheetData>
    <row r="1" spans="1:13" ht="12.75">
      <c r="A1" s="2" t="s">
        <v>25</v>
      </c>
      <c r="B1" s="2"/>
      <c r="C1" s="2"/>
      <c r="D1" s="2"/>
      <c r="M1" s="1" t="s">
        <v>31</v>
      </c>
    </row>
    <row r="2" spans="1:4" ht="12.75">
      <c r="A2" s="2" t="s">
        <v>29</v>
      </c>
      <c r="B2" s="2"/>
      <c r="C2" s="2"/>
      <c r="D2" s="2"/>
    </row>
    <row r="3" spans="1:4" ht="12.75">
      <c r="A3" s="2" t="s">
        <v>33</v>
      </c>
      <c r="B3" s="2"/>
      <c r="C3" s="2"/>
      <c r="D3" s="2"/>
    </row>
    <row r="4" ht="12.75">
      <c r="M4" s="1" t="s">
        <v>32</v>
      </c>
    </row>
    <row r="6" spans="1:17" ht="12.75">
      <c r="A6" t="s">
        <v>3</v>
      </c>
      <c r="C6" s="14" t="s">
        <v>28</v>
      </c>
      <c r="D6" s="12"/>
      <c r="E6" s="14"/>
      <c r="M6" t="s">
        <v>0</v>
      </c>
      <c r="N6" t="s">
        <v>0</v>
      </c>
      <c r="O6" t="s">
        <v>1</v>
      </c>
      <c r="P6" t="s">
        <v>2</v>
      </c>
      <c r="Q6" t="s">
        <v>16</v>
      </c>
    </row>
    <row r="7" spans="1:15" ht="12.75">
      <c r="A7" s="1" t="s">
        <v>20</v>
      </c>
      <c r="C7" s="19">
        <v>43466</v>
      </c>
      <c r="D7" s="15"/>
      <c r="E7" s="15"/>
      <c r="M7" t="s">
        <v>4</v>
      </c>
      <c r="N7" t="s">
        <v>5</v>
      </c>
      <c r="O7" t="s">
        <v>6</v>
      </c>
    </row>
    <row r="8" spans="1:17" ht="12.75">
      <c r="A8" s="1"/>
      <c r="C8" s="11"/>
      <c r="D8" s="5"/>
      <c r="E8" s="12"/>
      <c r="M8">
        <v>0.01</v>
      </c>
      <c r="N8">
        <v>578.52</v>
      </c>
      <c r="O8">
        <v>0</v>
      </c>
      <c r="P8" s="3">
        <v>0.0192</v>
      </c>
      <c r="Q8">
        <f>IF(D15&lt;M9,D15*P8,0)</f>
        <v>0</v>
      </c>
    </row>
    <row r="9" spans="1:17" ht="12.75">
      <c r="A9" s="1"/>
      <c r="C9" s="11"/>
      <c r="D9" s="5"/>
      <c r="E9" s="12"/>
      <c r="M9">
        <v>578.53</v>
      </c>
      <c r="N9">
        <v>4910.18</v>
      </c>
      <c r="O9">
        <v>11.11</v>
      </c>
      <c r="P9" s="3">
        <v>0.064</v>
      </c>
      <c r="Q9">
        <f aca="true" t="shared" si="0" ref="Q9:Q17">IF(AND($D$15&lt;M10,$D$15&gt;N8),($D$15-M9)*P9+O9,0)</f>
        <v>0</v>
      </c>
    </row>
    <row r="10" spans="1:17" ht="12.75">
      <c r="A10" s="1"/>
      <c r="C10" s="11"/>
      <c r="D10" s="5"/>
      <c r="E10" s="12"/>
      <c r="M10">
        <v>4910.19</v>
      </c>
      <c r="N10">
        <v>8629.2</v>
      </c>
      <c r="O10">
        <v>288.33</v>
      </c>
      <c r="P10" s="3">
        <v>0.10880000000000001</v>
      </c>
      <c r="Q10">
        <f t="shared" si="0"/>
        <v>0</v>
      </c>
    </row>
    <row r="11" spans="1:17" ht="12.75">
      <c r="A11" s="8" t="s">
        <v>23</v>
      </c>
      <c r="B11" s="2"/>
      <c r="C11" s="2"/>
      <c r="D11" s="2"/>
      <c r="M11">
        <v>8629.21</v>
      </c>
      <c r="N11">
        <v>10031.07</v>
      </c>
      <c r="O11">
        <v>692.96</v>
      </c>
      <c r="P11" s="3">
        <v>0.16</v>
      </c>
      <c r="Q11">
        <f t="shared" si="0"/>
        <v>0</v>
      </c>
    </row>
    <row r="12" spans="13:17" ht="12.75">
      <c r="M12">
        <v>10031.08</v>
      </c>
      <c r="N12">
        <v>12009.94</v>
      </c>
      <c r="O12">
        <v>917.26</v>
      </c>
      <c r="P12" s="3">
        <v>0.17920000000000003</v>
      </c>
      <c r="Q12">
        <f t="shared" si="0"/>
        <v>0</v>
      </c>
    </row>
    <row r="13" spans="1:17" ht="12.75">
      <c r="A13" t="s">
        <v>18</v>
      </c>
      <c r="D13" s="16">
        <v>0</v>
      </c>
      <c r="M13">
        <v>12009.95</v>
      </c>
      <c r="N13">
        <v>24222.31</v>
      </c>
      <c r="O13">
        <v>1271.87</v>
      </c>
      <c r="P13" s="3">
        <v>0.2136</v>
      </c>
      <c r="Q13">
        <f t="shared" si="0"/>
        <v>0</v>
      </c>
    </row>
    <row r="14" spans="1:17" ht="12.75">
      <c r="A14" t="s">
        <v>19</v>
      </c>
      <c r="D14" s="16">
        <f>IF(D13&lt;D13*0.35+B37,D13,ROUND(D13*0.35+B37-0.001,0))</f>
        <v>0</v>
      </c>
      <c r="M14">
        <v>24222.32</v>
      </c>
      <c r="N14">
        <v>38177.69</v>
      </c>
      <c r="O14">
        <v>3880.44</v>
      </c>
      <c r="P14" s="3">
        <v>0.2352</v>
      </c>
      <c r="Q14">
        <f t="shared" si="0"/>
        <v>0</v>
      </c>
    </row>
    <row r="15" spans="1:17" ht="13.5" thickBot="1">
      <c r="A15" t="s">
        <v>7</v>
      </c>
      <c r="D15" s="6">
        <f>D13-D14</f>
        <v>0</v>
      </c>
      <c r="M15">
        <v>38177.7</v>
      </c>
      <c r="N15">
        <v>72887.5</v>
      </c>
      <c r="O15">
        <v>7162.74</v>
      </c>
      <c r="P15" s="3">
        <v>0.3</v>
      </c>
      <c r="Q15">
        <f t="shared" si="0"/>
        <v>0</v>
      </c>
    </row>
    <row r="16" spans="1:17" ht="13.5" thickTop="1">
      <c r="A16" s="1" t="s">
        <v>22</v>
      </c>
      <c r="D16" s="7">
        <f>ROUND(Q19-0.004,0)</f>
        <v>0</v>
      </c>
      <c r="M16">
        <v>72887.51</v>
      </c>
      <c r="N16">
        <v>97183.33</v>
      </c>
      <c r="O16">
        <v>17575.69</v>
      </c>
      <c r="P16" s="3">
        <v>0.32</v>
      </c>
      <c r="Q16">
        <f t="shared" si="0"/>
        <v>0</v>
      </c>
    </row>
    <row r="17" spans="1:17" ht="12.75">
      <c r="A17" s="4" t="s">
        <v>8</v>
      </c>
      <c r="D17" s="17"/>
      <c r="M17">
        <v>97183.34</v>
      </c>
      <c r="N17">
        <v>291550</v>
      </c>
      <c r="O17">
        <v>25350.35</v>
      </c>
      <c r="P17" s="3">
        <v>0.34</v>
      </c>
      <c r="Q17">
        <f t="shared" si="0"/>
        <v>0</v>
      </c>
    </row>
    <row r="18" spans="1:17" ht="13.5" thickBot="1">
      <c r="A18" s="9" t="s">
        <v>21</v>
      </c>
      <c r="B18" s="9"/>
      <c r="C18" s="9"/>
      <c r="D18" s="13">
        <f>ROUND(D16-D17,0)</f>
        <v>0</v>
      </c>
      <c r="E18" s="7"/>
      <c r="M18">
        <v>291550.01</v>
      </c>
      <c r="N18" t="s">
        <v>26</v>
      </c>
      <c r="O18">
        <v>91435.02</v>
      </c>
      <c r="P18" s="3">
        <v>0.35</v>
      </c>
      <c r="Q18">
        <f>IF($D$15&gt;N17,($D$15-M18)*P18+O18,0)</f>
        <v>0</v>
      </c>
    </row>
    <row r="19" ht="13.5" thickTop="1">
      <c r="Q19">
        <f>SUM(Q8:Q18)</f>
        <v>0</v>
      </c>
    </row>
    <row r="22" spans="1:4" ht="12.75">
      <c r="A22" s="8" t="s">
        <v>24</v>
      </c>
      <c r="B22" s="2"/>
      <c r="C22" s="2"/>
      <c r="D22" s="2"/>
    </row>
    <row r="24" spans="1:4" ht="12.75">
      <c r="A24" s="1" t="s">
        <v>9</v>
      </c>
      <c r="D24" s="16">
        <f>D13</f>
        <v>0</v>
      </c>
    </row>
    <row r="25" spans="1:4" ht="12.75">
      <c r="A25" t="s">
        <v>10</v>
      </c>
      <c r="D25" s="16">
        <v>0</v>
      </c>
    </row>
    <row r="26" spans="1:4" ht="13.5" thickBot="1">
      <c r="A26" t="s">
        <v>11</v>
      </c>
      <c r="D26" s="6">
        <f>D24+D25</f>
        <v>0</v>
      </c>
    </row>
    <row r="27" ht="13.5" thickTop="1">
      <c r="D27" s="7"/>
    </row>
    <row r="28" spans="1:4" ht="12.75">
      <c r="A28" s="1" t="s">
        <v>30</v>
      </c>
      <c r="D28" s="7">
        <f>ROUND(D24*0.16-0.004,0)</f>
        <v>0</v>
      </c>
    </row>
    <row r="29" spans="1:4" ht="12.75">
      <c r="A29" t="s">
        <v>12</v>
      </c>
      <c r="D29" s="16">
        <v>0</v>
      </c>
    </row>
    <row r="30" spans="1:4" ht="12.75">
      <c r="A30" t="s">
        <v>13</v>
      </c>
      <c r="D30" s="16">
        <v>0</v>
      </c>
    </row>
    <row r="31" spans="1:4" ht="12.75">
      <c r="A31" t="s">
        <v>17</v>
      </c>
      <c r="D31" s="7">
        <f>D28-D29-D30</f>
        <v>0</v>
      </c>
    </row>
    <row r="32" spans="1:4" ht="12.75">
      <c r="A32" t="s">
        <v>14</v>
      </c>
      <c r="D32" s="16">
        <v>0</v>
      </c>
    </row>
    <row r="33" spans="1:4" ht="13.5" thickBot="1">
      <c r="A33" s="9" t="s">
        <v>15</v>
      </c>
      <c r="B33" s="9"/>
      <c r="C33" s="9"/>
      <c r="D33" s="13">
        <f>D31-D32</f>
        <v>0</v>
      </c>
    </row>
    <row r="34" ht="13.5" thickTop="1"/>
    <row r="35" spans="7:11" ht="12.75">
      <c r="G35" s="2"/>
      <c r="H35" s="2"/>
      <c r="I35" s="2"/>
      <c r="J35" s="2"/>
      <c r="K35" s="2"/>
    </row>
    <row r="37" spans="1:2" ht="12.75">
      <c r="A37" s="10" t="s">
        <v>27</v>
      </c>
      <c r="B37" s="18">
        <v>0</v>
      </c>
    </row>
  </sheetData>
  <printOptions horizontalCentered="1"/>
  <pageMargins left="0.1968503937007874" right="0.1968503937007874" top="0.7874015748031497" bottom="0.3937007874015748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2009-01-09T20:07:21Z</cp:lastPrinted>
  <dcterms:created xsi:type="dcterms:W3CDTF">2005-02-24T01:13:05Z</dcterms:created>
  <dcterms:modified xsi:type="dcterms:W3CDTF">2019-02-12T23:20:59Z</dcterms:modified>
  <cp:category/>
  <cp:version/>
  <cp:contentType/>
  <cp:contentStatus/>
</cp:coreProperties>
</file>