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Mensual" sheetId="1" r:id="rId1"/>
  </sheets>
  <definedNames>
    <definedName name="_xlnm.Print_Area" localSheetId="0">'Mensual'!$A$1:$C$28</definedName>
  </definedNames>
  <calcPr fullCalcOnLoad="1"/>
</workbook>
</file>

<file path=xl/sharedStrings.xml><?xml version="1.0" encoding="utf-8"?>
<sst xmlns="http://schemas.openxmlformats.org/spreadsheetml/2006/main" count="47" uniqueCount="36">
  <si>
    <t>Tarifas artículo 113</t>
  </si>
  <si>
    <t>Tablas artículo 114</t>
  </si>
  <si>
    <t>Límite</t>
  </si>
  <si>
    <t>Cuota</t>
  </si>
  <si>
    <t>Porcentaje</t>
  </si>
  <si>
    <t>Impuesto</t>
  </si>
  <si>
    <t>Subsidio a</t>
  </si>
  <si>
    <t>Subsidio</t>
  </si>
  <si>
    <t>inferior</t>
  </si>
  <si>
    <t>superior</t>
  </si>
  <si>
    <t>fija</t>
  </si>
  <si>
    <t>marginal 1</t>
  </si>
  <si>
    <t>total 1</t>
  </si>
  <si>
    <t>imp.marg.1</t>
  </si>
  <si>
    <t xml:space="preserve"> En adelante</t>
  </si>
  <si>
    <t>Totales</t>
  </si>
  <si>
    <t>Impuesto artículo 113</t>
  </si>
  <si>
    <t>Subsidio artículo 114</t>
  </si>
  <si>
    <t xml:space="preserve">   Subsidio no acreditable</t>
  </si>
  <si>
    <t xml:space="preserve">   Subsidio acreditable</t>
  </si>
  <si>
    <t>Datos generales:</t>
  </si>
  <si>
    <t>Proporción a que se refiere el artículo 114</t>
  </si>
  <si>
    <t>Enero 2007</t>
  </si>
  <si>
    <t>Cálculo del impuesto sobre la renta de las personas físicas con actividades asimilables</t>
  </si>
  <si>
    <t>Concepto del ingreso (la fracción es del art. 110)</t>
  </si>
  <si>
    <t>Ingreso</t>
  </si>
  <si>
    <t>Rend. y anticipos miembros de sociedades (II)</t>
  </si>
  <si>
    <t>Honorarios a miembros de consejo y otros (III)</t>
  </si>
  <si>
    <t>Honorarios preponderantes a un prestatario (IV)</t>
  </si>
  <si>
    <t>Honorarios asimilables a salarios opcionales (V)</t>
  </si>
  <si>
    <t>Actividad empresarial asimilable a salarios opc. (VI)</t>
  </si>
  <si>
    <t>Otras actividades asimilables</t>
  </si>
  <si>
    <t>Impuesto a retener en el mes</t>
  </si>
  <si>
    <t>Nombre del prestador del servicio:</t>
  </si>
  <si>
    <t xml:space="preserve"> a salarios según los artículos 113 y 114 de la Ley del Impuesto sobre la Renta</t>
  </si>
  <si>
    <t>para el año 2007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</si>
</sst>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000%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2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2" xfId="0" applyBorder="1" applyAlignment="1">
      <alignment/>
    </xf>
    <xf numFmtId="10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  <xf numFmtId="4" fontId="0" fillId="0" borderId="4" xfId="0" applyBorder="1" applyAlignment="1">
      <alignment/>
    </xf>
    <xf numFmtId="4" fontId="0" fillId="0" borderId="5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4" fontId="0" fillId="0" borderId="0" xfId="0" applyAlignment="1" applyProtection="1" quotePrefix="1">
      <alignment horizontal="left"/>
      <protection locked="0"/>
    </xf>
    <xf numFmtId="4" fontId="0" fillId="0" borderId="2" xfId="0" applyBorder="1" applyAlignment="1" quotePrefix="1">
      <alignment horizontal="left" vertical="center" wrapText="1"/>
    </xf>
    <xf numFmtId="4" fontId="0" fillId="0" borderId="3" xfId="0" applyBorder="1" applyAlignment="1" quotePrefix="1">
      <alignment horizontal="left"/>
    </xf>
    <xf numFmtId="4" fontId="0" fillId="0" borderId="3" xfId="0" applyBorder="1" applyAlignment="1">
      <alignment horizontal="left"/>
    </xf>
    <xf numFmtId="4" fontId="0" fillId="0" borderId="3" xfId="0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workbookViewId="0" topLeftCell="A1">
      <selection activeCell="B6" sqref="B6"/>
    </sheetView>
  </sheetViews>
  <sheetFormatPr defaultColWidth="11.421875" defaultRowHeight="12.75"/>
  <cols>
    <col min="1" max="1" width="50.7109375" style="0" customWidth="1"/>
    <col min="2" max="3" width="20.7109375" style="0" customWidth="1"/>
    <col min="4" max="4" width="16.7109375" style="0" customWidth="1"/>
    <col min="5" max="5" width="18.7109375" style="0" customWidth="1"/>
    <col min="6" max="6" width="1.7109375" style="0" customWidth="1"/>
    <col min="7" max="8" width="12.7109375" style="0" customWidth="1"/>
    <col min="9" max="9" width="11.7109375" style="0" customWidth="1"/>
    <col min="10" max="10" width="9.7109375" style="0" customWidth="1"/>
    <col min="11" max="12" width="12.7109375" style="0" customWidth="1"/>
    <col min="13" max="13" width="18.7109375" style="0" customWidth="1"/>
    <col min="14" max="14" width="1.7109375" style="0" customWidth="1"/>
    <col min="15" max="20" width="12.7109375" style="0" customWidth="1"/>
  </cols>
  <sheetData>
    <row r="1" spans="1:15" ht="12.75">
      <c r="A1" s="2" t="s">
        <v>23</v>
      </c>
      <c r="B1" s="2"/>
      <c r="C1" s="2"/>
      <c r="G1" s="1" t="s">
        <v>0</v>
      </c>
      <c r="O1" s="1" t="s">
        <v>1</v>
      </c>
    </row>
    <row r="2" spans="1:3" ht="12.75">
      <c r="A2" s="2" t="s">
        <v>34</v>
      </c>
      <c r="B2" s="2"/>
      <c r="C2" s="2"/>
    </row>
    <row r="3" spans="1:3" ht="12.75">
      <c r="A3" s="2" t="s">
        <v>35</v>
      </c>
      <c r="B3" s="2"/>
      <c r="C3" s="2"/>
    </row>
    <row r="4" ht="12.75">
      <c r="G4" s="1" t="s">
        <v>22</v>
      </c>
    </row>
    <row r="6" spans="1:20" ht="12.75">
      <c r="A6" s="17" t="s">
        <v>33</v>
      </c>
      <c r="C6" s="3">
        <f ca="1">TODAY()</f>
        <v>39133</v>
      </c>
      <c r="G6" t="s">
        <v>2</v>
      </c>
      <c r="H6" t="s">
        <v>2</v>
      </c>
      <c r="I6" t="s">
        <v>3</v>
      </c>
      <c r="J6" t="s">
        <v>4</v>
      </c>
      <c r="K6" t="s">
        <v>5</v>
      </c>
      <c r="L6" t="s">
        <v>5</v>
      </c>
      <c r="O6" t="s">
        <v>2</v>
      </c>
      <c r="P6" t="s">
        <v>2</v>
      </c>
      <c r="Q6" t="s">
        <v>3</v>
      </c>
      <c r="R6" t="s">
        <v>4</v>
      </c>
      <c r="S6" t="s">
        <v>6</v>
      </c>
      <c r="T6" t="s">
        <v>7</v>
      </c>
    </row>
    <row r="7" spans="3:20" ht="12.75">
      <c r="C7" s="11">
        <f ca="1">NOW()</f>
        <v>39133.34128113426</v>
      </c>
      <c r="G7" t="s">
        <v>8</v>
      </c>
      <c r="H7" t="s">
        <v>9</v>
      </c>
      <c r="I7" t="s">
        <v>10</v>
      </c>
      <c r="K7" t="s">
        <v>11</v>
      </c>
      <c r="L7" t="s">
        <v>12</v>
      </c>
      <c r="O7" t="s">
        <v>8</v>
      </c>
      <c r="P7" t="s">
        <v>9</v>
      </c>
      <c r="Q7" t="s">
        <v>10</v>
      </c>
      <c r="S7" s="1" t="s">
        <v>13</v>
      </c>
      <c r="T7" s="1" t="s">
        <v>12</v>
      </c>
    </row>
    <row r="8" spans="1:20" ht="12.75">
      <c r="A8" s="18" t="s">
        <v>24</v>
      </c>
      <c r="B8" s="6"/>
      <c r="C8" s="7" t="s">
        <v>25</v>
      </c>
      <c r="G8">
        <v>0.01</v>
      </c>
      <c r="H8">
        <v>496.07</v>
      </c>
      <c r="I8">
        <v>0</v>
      </c>
      <c r="J8" s="5">
        <v>0.03</v>
      </c>
      <c r="K8">
        <f>IF($C$15&lt;G9,$C$15*J8,0)</f>
        <v>0</v>
      </c>
      <c r="L8">
        <f>IF($C$15&lt;G9,K8+I8,0)</f>
        <v>0</v>
      </c>
      <c r="O8">
        <v>0.01</v>
      </c>
      <c r="P8">
        <v>496.07</v>
      </c>
      <c r="Q8">
        <v>0</v>
      </c>
      <c r="R8" s="5">
        <v>0.5</v>
      </c>
      <c r="S8">
        <f>IF(K8&gt;0,K8*R8,0)</f>
        <v>0</v>
      </c>
      <c r="T8">
        <f>IF($C$15&lt;O9,Q8+S8,0)</f>
        <v>0</v>
      </c>
    </row>
    <row r="9" spans="1:20" ht="12.75">
      <c r="A9" s="19" t="s">
        <v>26</v>
      </c>
      <c r="B9" s="15"/>
      <c r="C9" s="8"/>
      <c r="G9">
        <v>496.08</v>
      </c>
      <c r="H9">
        <v>4210.41</v>
      </c>
      <c r="I9">
        <v>14.88</v>
      </c>
      <c r="J9" s="5">
        <v>0.1</v>
      </c>
      <c r="K9">
        <f>IF(AND($C$15&gt;H8,$C$15&lt;G10),($C$15-G9)*J9,0)</f>
        <v>0</v>
      </c>
      <c r="L9">
        <f>IF(AND($C$15&gt;H8,$C$15&lt;G10),K9+I9,0)</f>
        <v>0</v>
      </c>
      <c r="O9">
        <v>496.08</v>
      </c>
      <c r="P9">
        <v>4210.41</v>
      </c>
      <c r="Q9">
        <v>7.44</v>
      </c>
      <c r="R9" s="5">
        <v>0.5</v>
      </c>
      <c r="S9">
        <f>IF(K9&gt;0,K9*R9,0)</f>
        <v>0</v>
      </c>
      <c r="T9">
        <f aca="true" t="shared" si="0" ref="T9:T14">IF(AND($C$15&gt;P8,$C$15&lt;O10),Q9+S9,0)</f>
        <v>0</v>
      </c>
    </row>
    <row r="10" spans="1:20" ht="12.75">
      <c r="A10" s="19" t="s">
        <v>27</v>
      </c>
      <c r="B10" s="15"/>
      <c r="C10" s="8"/>
      <c r="G10">
        <v>4210.42</v>
      </c>
      <c r="H10">
        <v>7399.42</v>
      </c>
      <c r="I10">
        <v>386.31</v>
      </c>
      <c r="J10" s="5">
        <v>0.17</v>
      </c>
      <c r="K10">
        <f>IF(AND($C$15&gt;H9,$C$15&lt;G11),($C$15-G10)*J10,0)</f>
        <v>0</v>
      </c>
      <c r="L10">
        <f>IF(AND($C$15&gt;H9,$C$15&lt;G11),K10+I10,0)</f>
        <v>0</v>
      </c>
      <c r="O10">
        <v>4210.42</v>
      </c>
      <c r="P10">
        <v>7399.42</v>
      </c>
      <c r="Q10">
        <v>193.17</v>
      </c>
      <c r="R10" s="5">
        <v>0.5</v>
      </c>
      <c r="S10">
        <f>IF(K10&gt;0,K10*R10,0)</f>
        <v>0</v>
      </c>
      <c r="T10">
        <f t="shared" si="0"/>
        <v>0</v>
      </c>
    </row>
    <row r="11" spans="1:20" ht="12.75">
      <c r="A11" s="19" t="s">
        <v>28</v>
      </c>
      <c r="C11" s="8"/>
      <c r="G11">
        <v>7399.43</v>
      </c>
      <c r="H11">
        <v>8601.5</v>
      </c>
      <c r="I11">
        <v>928.46</v>
      </c>
      <c r="J11" s="5">
        <v>0.25</v>
      </c>
      <c r="K11">
        <f>IF(AND($C$15&gt;H10,$C$15&lt;G12),($C$15-G11)*J11,0)</f>
        <v>0</v>
      </c>
      <c r="L11">
        <f>IF(AND($C$15&gt;H10,$C$15&lt;G12),K11+I11,0)</f>
        <v>0</v>
      </c>
      <c r="O11">
        <v>7399.43</v>
      </c>
      <c r="P11">
        <v>8601.5</v>
      </c>
      <c r="Q11">
        <v>464.19</v>
      </c>
      <c r="R11" s="5">
        <v>0.5</v>
      </c>
      <c r="S11">
        <f>IF(K11&gt;0,K11*R11,0)</f>
        <v>0</v>
      </c>
      <c r="T11">
        <f t="shared" si="0"/>
        <v>0</v>
      </c>
    </row>
    <row r="12" spans="1:20" ht="12.75">
      <c r="A12" s="19" t="s">
        <v>29</v>
      </c>
      <c r="C12" s="8">
        <v>10000</v>
      </c>
      <c r="G12">
        <v>8601.51</v>
      </c>
      <c r="H12" s="14" t="s">
        <v>14</v>
      </c>
      <c r="I12">
        <v>1228.98</v>
      </c>
      <c r="J12" s="5">
        <v>0.28</v>
      </c>
      <c r="K12">
        <f>IF($C$15&gt;H11,($C$15-G12)*J12,0)</f>
        <v>391.57719999999995</v>
      </c>
      <c r="L12">
        <f>IF($C$15&gt;H11,K12+I12,0)</f>
        <v>1620.5572</v>
      </c>
      <c r="O12">
        <v>8601.51</v>
      </c>
      <c r="P12">
        <v>10298.35</v>
      </c>
      <c r="Q12">
        <v>614.49</v>
      </c>
      <c r="R12" s="5">
        <v>0.5</v>
      </c>
      <c r="S12">
        <f>IF(AND($C$15&gt;P11,$C$15&lt;O13),($C$15-O12)*J12*R12,0)</f>
        <v>195.78859999999997</v>
      </c>
      <c r="T12">
        <f t="shared" si="0"/>
        <v>810.2786</v>
      </c>
    </row>
    <row r="13" spans="1:20" ht="12.75">
      <c r="A13" s="20" t="s">
        <v>30</v>
      </c>
      <c r="C13" s="8"/>
      <c r="H13" s="14"/>
      <c r="J13" s="5"/>
      <c r="K13">
        <f>SUM(K8:K12)</f>
        <v>391.57719999999995</v>
      </c>
      <c r="L13">
        <f>SUM(L8:L12)</f>
        <v>1620.5572</v>
      </c>
      <c r="O13">
        <v>10298.36</v>
      </c>
      <c r="P13">
        <v>20770.29</v>
      </c>
      <c r="Q13">
        <v>852.05</v>
      </c>
      <c r="R13" s="5">
        <v>0.4</v>
      </c>
      <c r="S13">
        <f>IF(AND($C$15&gt;P12,$C$15&lt;O14),($C$15-O13)*J12*R13,0)</f>
        <v>0</v>
      </c>
      <c r="T13">
        <f t="shared" si="0"/>
        <v>0</v>
      </c>
    </row>
    <row r="14" spans="1:20" ht="12.75">
      <c r="A14" s="21" t="s">
        <v>31</v>
      </c>
      <c r="B14" s="15"/>
      <c r="C14" s="8"/>
      <c r="O14">
        <v>20770.3</v>
      </c>
      <c r="P14">
        <v>32736.83</v>
      </c>
      <c r="Q14">
        <v>2024.91</v>
      </c>
      <c r="R14" s="5">
        <v>0.3</v>
      </c>
      <c r="S14">
        <f>IF(AND($C$15&gt;P13,$C$15&lt;O15),($C$15-O14)*J12*R14,0)</f>
        <v>0</v>
      </c>
      <c r="T14">
        <f t="shared" si="0"/>
        <v>0</v>
      </c>
    </row>
    <row r="15" spans="1:20" ht="12.75">
      <c r="A15" s="9" t="s">
        <v>15</v>
      </c>
      <c r="B15" s="4"/>
      <c r="C15" s="9">
        <f>SUM(C9:C14)</f>
        <v>10000</v>
      </c>
      <c r="I15" s="10"/>
      <c r="O15">
        <v>32736.84</v>
      </c>
      <c r="P15" s="14" t="s">
        <v>14</v>
      </c>
      <c r="Q15">
        <v>3030.1</v>
      </c>
      <c r="R15" s="5">
        <v>0</v>
      </c>
      <c r="S15">
        <v>0</v>
      </c>
      <c r="T15">
        <f>IF($C$15&gt;P14,Q15+S15,0)</f>
        <v>0</v>
      </c>
    </row>
    <row r="16" spans="19:20" ht="12.75">
      <c r="S16">
        <f>SUM(S8:S15)</f>
        <v>195.78859999999997</v>
      </c>
      <c r="T16">
        <f>SUM(T8:T15)</f>
        <v>810.2786</v>
      </c>
    </row>
    <row r="17" spans="1:10" ht="12.75">
      <c r="A17" s="1" t="s">
        <v>16</v>
      </c>
      <c r="C17">
        <f>ROUND(L13,2)</f>
        <v>1620.56</v>
      </c>
      <c r="J17" s="10"/>
    </row>
    <row r="18" spans="1:2" ht="12.75">
      <c r="A18" s="1" t="s">
        <v>17</v>
      </c>
      <c r="B18">
        <f>ROUND(T16,2)</f>
        <v>810.28</v>
      </c>
    </row>
    <row r="19" spans="1:2" ht="12.75">
      <c r="A19" s="1" t="s">
        <v>18</v>
      </c>
      <c r="B19" s="12">
        <f>ROUND(B18*2*(1-B28),2)</f>
        <v>0</v>
      </c>
    </row>
    <row r="20" spans="1:3" ht="12.75">
      <c r="A20" s="1" t="s">
        <v>19</v>
      </c>
      <c r="C20">
        <f>B18-B19</f>
        <v>810.28</v>
      </c>
    </row>
    <row r="21" spans="1:3" ht="13.5" thickBot="1">
      <c r="A21" s="1" t="s">
        <v>32</v>
      </c>
      <c r="C21" s="13">
        <f>C17-C20</f>
        <v>810.28</v>
      </c>
    </row>
    <row r="22" spans="1:3" ht="13.5" thickTop="1">
      <c r="A22" s="15"/>
      <c r="B22" s="15"/>
      <c r="C22" s="15"/>
    </row>
    <row r="23" ht="12.75">
      <c r="C23" s="15"/>
    </row>
    <row r="24" ht="12.75">
      <c r="C24" s="15"/>
    </row>
    <row r="27" spans="1:2" ht="12.75">
      <c r="A27" s="1" t="s">
        <v>20</v>
      </c>
      <c r="B27" s="15"/>
    </row>
    <row r="28" spans="1:2" ht="12.75">
      <c r="A28" s="1" t="s">
        <v>21</v>
      </c>
      <c r="B28" s="16">
        <v>1</v>
      </c>
    </row>
  </sheetData>
  <printOptions gridLines="1" horizontalCentered="1"/>
  <pageMargins left="0.1968503937007874" right="0.1968503937007874" top="0.984251968503937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 Salazar</cp:lastModifiedBy>
  <cp:lastPrinted>2007-01-10T17:03:44Z</cp:lastPrinted>
  <dcterms:created xsi:type="dcterms:W3CDTF">2004-01-28T17:10:44Z</dcterms:created>
  <dcterms:modified xsi:type="dcterms:W3CDTF">2007-02-20T14:11:32Z</dcterms:modified>
  <cp:category/>
  <cp:version/>
  <cp:contentType/>
  <cp:contentStatus/>
</cp:coreProperties>
</file>