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ietu" sheetId="1" r:id="rId1"/>
    <sheet name="isr" sheetId="2" r:id="rId2"/>
  </sheets>
  <definedNames>
    <definedName name="_xlnm.Print_Area" localSheetId="0">'ietu'!$A$1:$D$24</definedName>
    <definedName name="_xlnm.Print_Area" localSheetId="1">'isr'!$A$1:$E$37</definedName>
  </definedNames>
  <calcPr fullCalcOnLoad="1"/>
</workbook>
</file>

<file path=xl/sharedStrings.xml><?xml version="1.0" encoding="utf-8"?>
<sst xmlns="http://schemas.openxmlformats.org/spreadsheetml/2006/main" count="77" uniqueCount="70">
  <si>
    <t>Declaración anual del impuesto sobre la renta</t>
  </si>
  <si>
    <t>Nombre del contribuyente</t>
  </si>
  <si>
    <t>Concepto del ingreso</t>
  </si>
  <si>
    <t>Ing.por separac.
o ganancia en enaj.inmuebles</t>
  </si>
  <si>
    <t>Ingresos totales o  parte acumulable</t>
  </si>
  <si>
    <t>Deducciones autorizadas o parte exenta</t>
  </si>
  <si>
    <t>Ingresos acumulables</t>
  </si>
  <si>
    <t>Porcentaje</t>
  </si>
  <si>
    <t>Sueldos y salarios</t>
  </si>
  <si>
    <t>Compensaciones por separación</t>
  </si>
  <si>
    <t>Honorarios</t>
  </si>
  <si>
    <t>Actividad empresarial</t>
  </si>
  <si>
    <t>Arrendamiento</t>
  </si>
  <si>
    <t>Enajenación de bienes</t>
  </si>
  <si>
    <t>Adquisición de bienes</t>
  </si>
  <si>
    <t>Premios</t>
  </si>
  <si>
    <t>Dividendos</t>
  </si>
  <si>
    <t>Intereses</t>
  </si>
  <si>
    <t>Otros ingresos</t>
  </si>
  <si>
    <t>Totales</t>
  </si>
  <si>
    <t>Menos: Deducciones personales</t>
  </si>
  <si>
    <t>Ingreso acumulable base para tarifa del artículo 177</t>
  </si>
  <si>
    <t>Impuesto según tarifa artículo 177</t>
  </si>
  <si>
    <t>Impuesto causado del ejercicio por los ingresos acumulables</t>
  </si>
  <si>
    <t>Impuesto causado por los ingresos no acumulables</t>
  </si>
  <si>
    <t>Impuesto del ejercicio</t>
  </si>
  <si>
    <t>Menos: Pagos provisionales</t>
  </si>
  <si>
    <t xml:space="preserve">            Pagos provisionales</t>
  </si>
  <si>
    <t xml:space="preserve">            Retenciones</t>
  </si>
  <si>
    <t xml:space="preserve">            Otros acreditables</t>
  </si>
  <si>
    <t xml:space="preserve">            Impuesto acreditable por acumulación de dividendos</t>
  </si>
  <si>
    <t>Cálculo del impuesto por la parte no acumulable en el caso de compensaciones por separación:</t>
  </si>
  <si>
    <t>Ganancia no acumulable</t>
  </si>
  <si>
    <t>Tasa de impuesto según artículo 112 fracción II segundo párrafo</t>
  </si>
  <si>
    <t>Impuesto correspondiente</t>
  </si>
  <si>
    <t>Cálculo del impuesto por la parte no acumulable en el caso de enajenación de inmuebles:</t>
  </si>
  <si>
    <t>Tasa de impuesto según artículo 147 fracción III inciso a)*</t>
  </si>
  <si>
    <t>* Deberá eliminar las deducciones personales antes de calcular la tasa, y luego darle valor numérico a ésta.</t>
  </si>
  <si>
    <t>Si calcula la tasa con la opción del inciso b), alimentarla manualmente.</t>
  </si>
  <si>
    <t>Subsidio para el empleo cuando pueda acreditarlo</t>
  </si>
  <si>
    <t>Tarifa artículo 177</t>
  </si>
  <si>
    <t>Límite</t>
  </si>
  <si>
    <t>Cuota</t>
  </si>
  <si>
    <t>Impuesto</t>
  </si>
  <si>
    <t>inferior</t>
  </si>
  <si>
    <t>superior</t>
  </si>
  <si>
    <t>fija</t>
  </si>
  <si>
    <t>En adelante</t>
  </si>
  <si>
    <t>Arrendadores:</t>
  </si>
  <si>
    <t>Monto del impuesto predial</t>
  </si>
  <si>
    <t>Cálculo del pago provisional de las personas físicas con ingresos por Arrendamiento</t>
  </si>
  <si>
    <t>según el art. 143 de la Ley del Impuesto sobre la Renta, la ley del IETU y la del IVA</t>
  </si>
  <si>
    <t>IETU:</t>
  </si>
  <si>
    <t>Ingresos acumulados del periodo</t>
  </si>
  <si>
    <t>Menos: Deducciones del periodo</t>
  </si>
  <si>
    <t>Resultado para IETU</t>
  </si>
  <si>
    <t>Tasa</t>
  </si>
  <si>
    <t>IETU antes de acreditamientos</t>
  </si>
  <si>
    <t>Menos: Crédito fiscal (por pérdidas de ejerc. anteriores en IETU)</t>
  </si>
  <si>
    <t>Menos: Acreditamiento por salarios gravados y seguridad social</t>
  </si>
  <si>
    <t>Menos: Otros acreditamientos</t>
  </si>
  <si>
    <t>Menos: Acreditamiento del ISR retenido</t>
  </si>
  <si>
    <t>IETU del periodo</t>
  </si>
  <si>
    <t>Impuesto a cargo (a favor) del periodo</t>
  </si>
  <si>
    <t>Menos: Acreditamiento del ISR efectivamente pagado</t>
  </si>
  <si>
    <t>Menos: Pagos provisionales de IETU</t>
  </si>
  <si>
    <t>Proporción de ingresos para acreditar ISR contra IETU</t>
  </si>
  <si>
    <t>PAGO TOTAL</t>
  </si>
  <si>
    <t>Año 2010</t>
  </si>
  <si>
    <t>de las personas físicas del ejercicio fiscal 2011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</si>
</sst>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.00000000000"/>
    <numFmt numFmtId="179" formatCode="[$-80A]mmmm&quot; de &quot;yyyy"/>
    <numFmt numFmtId="180" formatCode="[$-80A]d&quot; de &quot;mmmm&quot; de &quot;yyyy;@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4" fontId="0" fillId="0" borderId="0" xfId="0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0" xfId="0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0" xfId="0" applyAlignment="1" applyProtection="1">
      <alignment horizontal="centerContinuous"/>
      <protection/>
    </xf>
    <xf numFmtId="4" fontId="0" fillId="0" borderId="0" xfId="0" applyAlignment="1" applyProtection="1">
      <alignment/>
      <protection/>
    </xf>
    <xf numFmtId="4" fontId="0" fillId="0" borderId="1" xfId="0" applyBorder="1" applyAlignment="1" applyProtection="1">
      <alignment vertical="center" wrapText="1"/>
      <protection/>
    </xf>
    <xf numFmtId="4" fontId="0" fillId="0" borderId="2" xfId="0" applyBorder="1" applyAlignment="1" applyProtection="1" quotePrefix="1">
      <alignment horizontal="center" vertical="center" wrapText="1"/>
      <protection/>
    </xf>
    <xf numFmtId="4" fontId="0" fillId="0" borderId="3" xfId="0" applyBorder="1" applyAlignment="1" applyProtection="1">
      <alignment horizontal="center" vertical="center" wrapText="1"/>
      <protection/>
    </xf>
    <xf numFmtId="4" fontId="0" fillId="0" borderId="4" xfId="0" applyBorder="1" applyAlignment="1" applyProtection="1">
      <alignment/>
      <protection/>
    </xf>
    <xf numFmtId="4" fontId="0" fillId="0" borderId="5" xfId="0" applyBorder="1" applyAlignment="1" applyProtection="1">
      <alignment/>
      <protection/>
    </xf>
    <xf numFmtId="4" fontId="0" fillId="0" borderId="4" xfId="0" applyBorder="1" applyAlignment="1" applyProtection="1" quotePrefix="1">
      <alignment horizontal="left"/>
      <protection/>
    </xf>
    <xf numFmtId="4" fontId="0" fillId="0" borderId="1" xfId="0" applyBorder="1" applyAlignment="1" applyProtection="1">
      <alignment/>
      <protection/>
    </xf>
    <xf numFmtId="4" fontId="0" fillId="0" borderId="2" xfId="0" applyBorder="1" applyAlignment="1" applyProtection="1">
      <alignment/>
      <protection/>
    </xf>
    <xf numFmtId="4" fontId="0" fillId="0" borderId="4" xfId="0" applyBorder="1" applyAlignment="1" applyProtection="1">
      <alignment horizontal="left"/>
      <protection/>
    </xf>
    <xf numFmtId="4" fontId="0" fillId="0" borderId="6" xfId="0" applyBorder="1" applyAlignment="1" applyProtection="1">
      <alignment/>
      <protection/>
    </xf>
    <xf numFmtId="4" fontId="0" fillId="0" borderId="7" xfId="0" applyBorder="1" applyAlignment="1" applyProtection="1">
      <alignment/>
      <protection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9" xfId="0" applyNumberFormat="1" applyBorder="1" applyAlignment="1" applyProtection="1">
      <alignment/>
      <protection/>
    </xf>
    <xf numFmtId="3" fontId="0" fillId="0" borderId="6" xfId="0" applyNumberFormat="1" applyBorder="1" applyAlignment="1" applyProtection="1">
      <alignment/>
      <protection/>
    </xf>
    <xf numFmtId="4" fontId="0" fillId="0" borderId="0" xfId="0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9" xfId="0" applyNumberFormat="1" applyBorder="1" applyAlignment="1" applyProtection="1">
      <alignment/>
      <protection locked="0"/>
    </xf>
    <xf numFmtId="4" fontId="1" fillId="0" borderId="0" xfId="0" applyFont="1" applyAlignment="1" applyProtection="1">
      <alignment horizontal="centerContinuous"/>
      <protection/>
    </xf>
    <xf numFmtId="4" fontId="1" fillId="0" borderId="0" xfId="0" applyFont="1" applyAlignment="1" applyProtection="1" quotePrefix="1">
      <alignment horizontal="left"/>
      <protection/>
    </xf>
    <xf numFmtId="4" fontId="1" fillId="0" borderId="0" xfId="0" applyFont="1" applyAlignment="1" applyProtection="1" quotePrefix="1">
      <alignment horizontal="left"/>
      <protection locked="0"/>
    </xf>
    <xf numFmtId="10" fontId="0" fillId="0" borderId="0" xfId="19" applyNumberFormat="1" applyAlignment="1" applyProtection="1">
      <alignment/>
      <protection locked="0"/>
    </xf>
    <xf numFmtId="4" fontId="1" fillId="0" borderId="0" xfId="0" applyFont="1" applyAlignment="1" applyProtection="1">
      <alignment horizontal="left"/>
      <protection locked="0"/>
    </xf>
    <xf numFmtId="4" fontId="0" fillId="0" borderId="0" xfId="0" applyAlignment="1" quotePrefix="1">
      <alignment horizontal="left"/>
    </xf>
    <xf numFmtId="10" fontId="0" fillId="0" borderId="0" xfId="19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Fill="1" applyAlignment="1">
      <alignment/>
    </xf>
    <xf numFmtId="4" fontId="0" fillId="0" borderId="0" xfId="0" applyFill="1" applyBorder="1" applyAlignment="1" applyProtection="1" quotePrefix="1">
      <alignment horizontal="center" vertical="center" wrapText="1"/>
      <protection/>
    </xf>
    <xf numFmtId="3" fontId="0" fillId="0" borderId="0" xfId="0" applyNumberFormat="1" applyBorder="1" applyAlignment="1" applyProtection="1">
      <alignment/>
      <protection/>
    </xf>
    <xf numFmtId="4" fontId="0" fillId="0" borderId="0" xfId="0" applyAlignment="1">
      <alignment horizontal="centerContinuous"/>
    </xf>
    <xf numFmtId="4" fontId="1" fillId="0" borderId="0" xfId="0" applyFont="1" applyAlignment="1">
      <alignment horizontal="left"/>
    </xf>
    <xf numFmtId="4" fontId="1" fillId="0" borderId="0" xfId="0" applyFont="1" applyAlignment="1">
      <alignment/>
    </xf>
    <xf numFmtId="180" fontId="0" fillId="0" borderId="0" xfId="0" applyNumberFormat="1" applyAlignment="1">
      <alignment horizontal="left"/>
    </xf>
    <xf numFmtId="4" fontId="0" fillId="0" borderId="0" xfId="0" applyAlignment="1">
      <alignment horizontal="left"/>
    </xf>
    <xf numFmtId="4" fontId="1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0" fillId="2" borderId="6" xfId="0" applyNumberFormat="1" applyFill="1" applyBorder="1" applyAlignment="1" applyProtection="1">
      <alignment/>
      <protection locked="0"/>
    </xf>
    <xf numFmtId="4" fontId="0" fillId="0" borderId="9" xfId="0" applyBorder="1" applyAlignment="1">
      <alignment/>
    </xf>
    <xf numFmtId="165" fontId="0" fillId="0" borderId="9" xfId="19" applyNumberFormat="1" applyBorder="1" applyAlignment="1">
      <alignment/>
    </xf>
    <xf numFmtId="3" fontId="0" fillId="0" borderId="9" xfId="0" applyNumberFormat="1" applyBorder="1" applyAlignment="1">
      <alignment/>
    </xf>
    <xf numFmtId="166" fontId="0" fillId="0" borderId="0" xfId="19" applyNumberFormat="1" applyAlignment="1" applyProtection="1">
      <alignment/>
      <protection/>
    </xf>
    <xf numFmtId="4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20" sqref="D20:D21"/>
    </sheetView>
  </sheetViews>
  <sheetFormatPr defaultColWidth="11.421875" defaultRowHeight="12.75"/>
  <cols>
    <col min="1" max="2" width="18.28125" style="0" customWidth="1"/>
    <col min="3" max="3" width="19.140625" style="0" customWidth="1"/>
    <col min="4" max="4" width="18.28125" style="0" customWidth="1"/>
  </cols>
  <sheetData>
    <row r="1" spans="1:4" ht="12.75">
      <c r="A1" s="40" t="s">
        <v>50</v>
      </c>
      <c r="B1" s="40"/>
      <c r="C1" s="40"/>
      <c r="D1" s="40"/>
    </row>
    <row r="2" spans="1:4" ht="12.75">
      <c r="A2" s="40" t="s">
        <v>51</v>
      </c>
      <c r="B2" s="40"/>
      <c r="C2" s="40"/>
      <c r="D2" s="40"/>
    </row>
    <row r="3" spans="1:4" ht="12.75">
      <c r="A3" s="40"/>
      <c r="B3" s="40"/>
      <c r="C3" s="40"/>
      <c r="D3" s="40"/>
    </row>
    <row r="6" spans="1:4" ht="12.75">
      <c r="A6" t="s">
        <v>1</v>
      </c>
      <c r="C6" s="41">
        <f>isr!B5</f>
        <v>0</v>
      </c>
      <c r="D6" s="42"/>
    </row>
    <row r="7" spans="1:4" ht="12.75">
      <c r="A7" s="32"/>
      <c r="C7" s="43"/>
      <c r="D7" s="44"/>
    </row>
    <row r="8" spans="1:4" ht="12.75">
      <c r="A8" s="32"/>
      <c r="C8" s="43"/>
      <c r="D8" s="44"/>
    </row>
    <row r="9" spans="1:4" ht="12.75">
      <c r="A9" s="32"/>
      <c r="C9" s="43"/>
      <c r="D9" s="44"/>
    </row>
    <row r="10" spans="1:4" ht="12.75">
      <c r="A10" s="45" t="s">
        <v>52</v>
      </c>
      <c r="B10" s="40"/>
      <c r="C10" s="40"/>
      <c r="D10" s="40"/>
    </row>
    <row r="12" spans="1:4" ht="12.75">
      <c r="A12" s="32" t="s">
        <v>53</v>
      </c>
      <c r="D12">
        <f>isr!C12</f>
        <v>551320</v>
      </c>
    </row>
    <row r="13" spans="1:4" ht="12.75">
      <c r="A13" s="32" t="s">
        <v>54</v>
      </c>
      <c r="D13" s="48">
        <f>isr!B56+isr!D19-isr!D12</f>
        <v>0</v>
      </c>
    </row>
    <row r="14" spans="1:4" ht="12.75">
      <c r="A14" s="32" t="s">
        <v>55</v>
      </c>
      <c r="D14">
        <f>D12-D13</f>
        <v>551320</v>
      </c>
    </row>
    <row r="15" spans="1:4" ht="12.75">
      <c r="A15" s="44" t="s">
        <v>56</v>
      </c>
      <c r="D15" s="49">
        <v>0.175</v>
      </c>
    </row>
    <row r="16" spans="1:4" ht="12.75">
      <c r="A16" s="32" t="s">
        <v>57</v>
      </c>
      <c r="D16" s="46">
        <f>ROUND(D14*D15,0)</f>
        <v>96481</v>
      </c>
    </row>
    <row r="17" spans="1:4" ht="12.75">
      <c r="A17" s="32" t="s">
        <v>58</v>
      </c>
      <c r="D17" s="46">
        <v>0</v>
      </c>
    </row>
    <row r="18" spans="1:4" ht="12.75">
      <c r="A18" s="32" t="s">
        <v>59</v>
      </c>
      <c r="D18" s="46">
        <v>0</v>
      </c>
    </row>
    <row r="19" spans="1:4" ht="12.75">
      <c r="A19" s="44" t="s">
        <v>60</v>
      </c>
      <c r="D19" s="46">
        <v>0</v>
      </c>
    </row>
    <row r="20" spans="1:4" ht="12.75">
      <c r="A20" s="32" t="s">
        <v>64</v>
      </c>
      <c r="D20" s="46">
        <f>ROUND(isr!F33,0)</f>
        <v>21331</v>
      </c>
    </row>
    <row r="21" spans="1:4" ht="12.75">
      <c r="A21" s="32" t="s">
        <v>61</v>
      </c>
      <c r="D21" s="50">
        <f>isr!D33</f>
        <v>53544</v>
      </c>
    </row>
    <row r="22" spans="1:4" ht="12.75">
      <c r="A22" s="32" t="s">
        <v>62</v>
      </c>
      <c r="D22" s="46">
        <f>IF(D16-SUM(D17:D21)&lt;0,0,D16-SUM(D17:D21))</f>
        <v>21606</v>
      </c>
    </row>
    <row r="23" spans="1:4" ht="12.75">
      <c r="A23" s="32" t="s">
        <v>65</v>
      </c>
      <c r="D23" s="46">
        <v>22383</v>
      </c>
    </row>
    <row r="24" spans="1:4" ht="13.5" thickBot="1">
      <c r="A24" s="32" t="s">
        <v>63</v>
      </c>
      <c r="D24" s="47">
        <f>D22-D23</f>
        <v>-777</v>
      </c>
    </row>
    <row r="25" ht="13.5" thickTop="1"/>
    <row r="26" spans="3:4" ht="12.75">
      <c r="C26" t="s">
        <v>67</v>
      </c>
      <c r="D26">
        <f>isr!E37+ietu!D24</f>
        <v>19591</v>
      </c>
    </row>
  </sheetData>
  <printOptions/>
  <pageMargins left="0.75" right="0.75" top="1" bottom="1" header="0" footer="0"/>
  <pageSetup horizontalDpi="1200" verticalDpi="1200" orientation="portrait" paperSize="1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6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5" width="14.7109375" style="0" customWidth="1"/>
    <col min="6" max="6" width="20.7109375" style="0" customWidth="1"/>
    <col min="7" max="7" width="18.7109375" style="0" customWidth="1"/>
    <col min="8" max="8" width="1.7109375" style="0" customWidth="1"/>
    <col min="9" max="10" width="12.7109375" style="0" customWidth="1"/>
    <col min="11" max="11" width="11.7109375" style="0" customWidth="1"/>
    <col min="12" max="12" width="9.7109375" style="0" customWidth="1"/>
    <col min="13" max="13" width="12.7109375" style="0" customWidth="1"/>
  </cols>
  <sheetData>
    <row r="1" spans="1:9" ht="12.75">
      <c r="A1" s="27" t="s">
        <v>0</v>
      </c>
      <c r="B1" s="6"/>
      <c r="C1" s="6"/>
      <c r="D1" s="6"/>
      <c r="E1" s="6"/>
      <c r="F1" s="7"/>
      <c r="G1" s="7"/>
      <c r="H1" s="7"/>
      <c r="I1" s="32" t="s">
        <v>40</v>
      </c>
    </row>
    <row r="2" spans="1:8" ht="12.75">
      <c r="A2" s="27" t="s">
        <v>69</v>
      </c>
      <c r="B2" s="6"/>
      <c r="C2" s="6"/>
      <c r="D2" s="6"/>
      <c r="E2" s="6"/>
      <c r="F2" s="7"/>
      <c r="G2" s="7"/>
      <c r="H2" s="7"/>
    </row>
    <row r="3" spans="1:8" ht="12.75">
      <c r="A3" s="2"/>
      <c r="B3" s="2"/>
      <c r="C3" s="2"/>
      <c r="D3" s="2"/>
      <c r="E3" s="2"/>
      <c r="F3" s="7"/>
      <c r="G3" s="7"/>
      <c r="H3" s="7"/>
    </row>
    <row r="4" spans="1:9" ht="12.75">
      <c r="A4" s="2"/>
      <c r="B4" s="2"/>
      <c r="C4" s="2"/>
      <c r="D4" s="2"/>
      <c r="E4" s="2"/>
      <c r="F4" s="7"/>
      <c r="G4" s="7"/>
      <c r="H4" s="7"/>
      <c r="I4" s="32" t="s">
        <v>68</v>
      </c>
    </row>
    <row r="5" spans="1:8" ht="12.75">
      <c r="A5" s="28" t="s">
        <v>1</v>
      </c>
      <c r="B5" s="31"/>
      <c r="C5" s="2"/>
      <c r="D5" s="2"/>
      <c r="E5" s="4">
        <f ca="1">TODAY()</f>
        <v>40946</v>
      </c>
      <c r="F5" s="7"/>
      <c r="G5" s="7"/>
      <c r="H5" s="7"/>
    </row>
    <row r="6" spans="1:13" ht="12.75">
      <c r="A6" s="2"/>
      <c r="B6" s="2"/>
      <c r="C6" s="2"/>
      <c r="D6" s="2"/>
      <c r="E6" s="5">
        <f ca="1">NOW()</f>
        <v>40946.379709375</v>
      </c>
      <c r="F6" s="7"/>
      <c r="G6" s="7"/>
      <c r="H6" s="7"/>
      <c r="I6" t="s">
        <v>41</v>
      </c>
      <c r="J6" t="s">
        <v>41</v>
      </c>
      <c r="K6" t="s">
        <v>42</v>
      </c>
      <c r="L6" t="s">
        <v>7</v>
      </c>
      <c r="M6" t="s">
        <v>43</v>
      </c>
    </row>
    <row r="7" spans="1:11" ht="39.75" customHeight="1">
      <c r="A7" s="8" t="s">
        <v>2</v>
      </c>
      <c r="B7" s="9" t="s">
        <v>3</v>
      </c>
      <c r="C7" s="9" t="s">
        <v>4</v>
      </c>
      <c r="D7" s="9" t="s">
        <v>5</v>
      </c>
      <c r="E7" s="10" t="s">
        <v>6</v>
      </c>
      <c r="F7" s="38" t="s">
        <v>66</v>
      </c>
      <c r="G7" s="7"/>
      <c r="H7" s="7"/>
      <c r="I7" t="s">
        <v>44</v>
      </c>
      <c r="J7" t="s">
        <v>45</v>
      </c>
      <c r="K7" t="s">
        <v>46</v>
      </c>
    </row>
    <row r="8" spans="1:13" ht="12.75">
      <c r="A8" s="11" t="s">
        <v>8</v>
      </c>
      <c r="B8" s="2"/>
      <c r="C8" s="2">
        <v>126585</v>
      </c>
      <c r="D8" s="2"/>
      <c r="E8" s="12">
        <f aca="true" t="shared" si="0" ref="E8:E16">IF(C8&lt;D8,0,C8-D8)</f>
        <v>126585</v>
      </c>
      <c r="F8" s="51">
        <f>TRUNC(E8/$E$19,4)</f>
        <v>0.261</v>
      </c>
      <c r="G8" s="7"/>
      <c r="H8" s="7"/>
      <c r="I8">
        <v>0.01</v>
      </c>
      <c r="J8">
        <v>5952.84</v>
      </c>
      <c r="K8">
        <v>0</v>
      </c>
      <c r="L8" s="33">
        <v>0.0192</v>
      </c>
      <c r="M8">
        <f>IF(AND($E$23&gt;0,$E$23&lt;I9),$E$23*L8,0)</f>
        <v>0</v>
      </c>
    </row>
    <row r="9" spans="1:13" ht="12.75">
      <c r="A9" s="13" t="s">
        <v>9</v>
      </c>
      <c r="B9" s="2"/>
      <c r="C9" s="2"/>
      <c r="D9" s="2"/>
      <c r="E9" s="12">
        <f t="shared" si="0"/>
        <v>0</v>
      </c>
      <c r="F9" s="51"/>
      <c r="G9" s="7"/>
      <c r="H9" s="7"/>
      <c r="I9">
        <v>5952.85</v>
      </c>
      <c r="J9">
        <v>50524.92</v>
      </c>
      <c r="K9">
        <v>114.24</v>
      </c>
      <c r="L9" s="33">
        <v>0.064</v>
      </c>
      <c r="M9">
        <f aca="true" t="shared" si="1" ref="M9:M14">IF(AND($E$23&lt;I10,$E$23&gt;J8),($E$23-I9)*L9+K9,0)</f>
        <v>0</v>
      </c>
    </row>
    <row r="10" spans="1:13" ht="12.75">
      <c r="A10" s="11" t="s">
        <v>10</v>
      </c>
      <c r="B10" s="2"/>
      <c r="C10" s="2"/>
      <c r="D10" s="2"/>
      <c r="E10" s="12">
        <f t="shared" si="0"/>
        <v>0</v>
      </c>
      <c r="F10" s="51"/>
      <c r="G10" s="7"/>
      <c r="H10" s="7"/>
      <c r="I10">
        <v>50524.93</v>
      </c>
      <c r="J10">
        <v>88793.04</v>
      </c>
      <c r="K10">
        <v>2966.76</v>
      </c>
      <c r="L10" s="33">
        <v>0.10880000000000001</v>
      </c>
      <c r="M10">
        <f t="shared" si="1"/>
        <v>0</v>
      </c>
    </row>
    <row r="11" spans="1:13" ht="12.75">
      <c r="A11" s="16" t="s">
        <v>11</v>
      </c>
      <c r="B11" s="2"/>
      <c r="C11" s="2"/>
      <c r="D11" s="2"/>
      <c r="E11" s="12">
        <f t="shared" si="0"/>
        <v>0</v>
      </c>
      <c r="F11" s="51"/>
      <c r="G11" s="7"/>
      <c r="H11" s="7"/>
      <c r="I11">
        <v>88793.05</v>
      </c>
      <c r="J11">
        <v>103218</v>
      </c>
      <c r="K11">
        <v>7130.88</v>
      </c>
      <c r="L11" s="33">
        <v>0.16</v>
      </c>
      <c r="M11">
        <f t="shared" si="1"/>
        <v>0</v>
      </c>
    </row>
    <row r="12" spans="1:13" ht="12.75">
      <c r="A12" s="13" t="s">
        <v>12</v>
      </c>
      <c r="B12" s="2"/>
      <c r="C12" s="2">
        <v>551320</v>
      </c>
      <c r="D12" s="2">
        <f>ROUND(C12*0.35,2)+B56</f>
        <v>192962</v>
      </c>
      <c r="E12" s="12">
        <f t="shared" si="0"/>
        <v>358358</v>
      </c>
      <c r="F12" s="51">
        <f>TRUNC(E12/$E$19,4)</f>
        <v>0.7389</v>
      </c>
      <c r="G12" s="7"/>
      <c r="H12" s="7"/>
      <c r="I12">
        <v>103218.01</v>
      </c>
      <c r="J12" s="35">
        <v>123580.2</v>
      </c>
      <c r="K12">
        <v>9438.6</v>
      </c>
      <c r="L12" s="33">
        <v>0.17920000000000003</v>
      </c>
      <c r="M12">
        <f t="shared" si="1"/>
        <v>0</v>
      </c>
    </row>
    <row r="13" spans="1:13" ht="12.75">
      <c r="A13" s="13" t="s">
        <v>13</v>
      </c>
      <c r="B13" s="2"/>
      <c r="C13" s="2"/>
      <c r="D13" s="2"/>
      <c r="E13" s="12">
        <f t="shared" si="0"/>
        <v>0</v>
      </c>
      <c r="F13" s="51"/>
      <c r="G13" s="7"/>
      <c r="H13" s="7"/>
      <c r="I13">
        <v>123580.21</v>
      </c>
      <c r="J13" s="36">
        <v>249243.48</v>
      </c>
      <c r="K13">
        <v>13087.44</v>
      </c>
      <c r="L13" s="33">
        <v>0.2136</v>
      </c>
      <c r="M13">
        <f t="shared" si="1"/>
        <v>0</v>
      </c>
    </row>
    <row r="14" spans="1:13" ht="12.75">
      <c r="A14" s="11" t="s">
        <v>14</v>
      </c>
      <c r="B14" s="2"/>
      <c r="C14" s="2"/>
      <c r="D14" s="2"/>
      <c r="E14" s="12">
        <f t="shared" si="0"/>
        <v>0</v>
      </c>
      <c r="F14" s="51"/>
      <c r="G14" s="7"/>
      <c r="H14" s="7"/>
      <c r="I14">
        <v>249243.49</v>
      </c>
      <c r="J14">
        <v>392841.96</v>
      </c>
      <c r="K14">
        <v>39929.04</v>
      </c>
      <c r="L14" s="33">
        <v>0.2352</v>
      </c>
      <c r="M14">
        <f t="shared" si="1"/>
        <v>0</v>
      </c>
    </row>
    <row r="15" spans="1:13" ht="12.75">
      <c r="A15" s="11" t="s">
        <v>15</v>
      </c>
      <c r="B15" s="2"/>
      <c r="C15" s="2"/>
      <c r="D15" s="2"/>
      <c r="E15" s="12">
        <f t="shared" si="0"/>
        <v>0</v>
      </c>
      <c r="F15" s="51"/>
      <c r="G15" s="7"/>
      <c r="H15" s="7"/>
      <c r="I15">
        <v>392841.97</v>
      </c>
      <c r="J15" s="34" t="s">
        <v>47</v>
      </c>
      <c r="K15">
        <v>73703.4</v>
      </c>
      <c r="L15" s="33">
        <v>0.3</v>
      </c>
      <c r="M15">
        <f>IF($E$23&gt;J14,($E$23-I15)*L15+K15,0)</f>
        <v>101333.709</v>
      </c>
    </row>
    <row r="16" spans="1:13" ht="12.75">
      <c r="A16" s="11" t="s">
        <v>16</v>
      </c>
      <c r="C16" s="2"/>
      <c r="D16" s="2"/>
      <c r="E16" s="12">
        <f t="shared" si="0"/>
        <v>0</v>
      </c>
      <c r="F16" s="51"/>
      <c r="G16" s="28"/>
      <c r="H16" s="7"/>
      <c r="M16">
        <f>SUM(M8:M15)</f>
        <v>101333.709</v>
      </c>
    </row>
    <row r="17" spans="1:13" ht="12.75">
      <c r="A17" s="11" t="s">
        <v>17</v>
      </c>
      <c r="C17" s="2"/>
      <c r="D17" s="2"/>
      <c r="E17" s="12">
        <f>C17-D17</f>
        <v>0</v>
      </c>
      <c r="F17" s="51"/>
      <c r="G17" s="28"/>
      <c r="H17" s="7"/>
      <c r="I17" s="7"/>
      <c r="J17" s="7"/>
      <c r="K17" s="1"/>
      <c r="L17" s="1"/>
      <c r="M17" s="7"/>
    </row>
    <row r="18" spans="1:13" ht="12.75">
      <c r="A18" s="16" t="s">
        <v>18</v>
      </c>
      <c r="B18" s="2"/>
      <c r="C18" s="2"/>
      <c r="D18" s="2"/>
      <c r="E18" s="12">
        <f>IF(C18&lt;D18,0,C18-D18)</f>
        <v>0</v>
      </c>
      <c r="F18" s="51"/>
      <c r="G18" s="28"/>
      <c r="H18" s="7"/>
      <c r="I18" s="7"/>
      <c r="J18" s="7"/>
      <c r="K18" s="1"/>
      <c r="L18" s="1"/>
      <c r="M18" s="7"/>
    </row>
    <row r="19" spans="1:13" ht="12.75">
      <c r="A19" s="14" t="s">
        <v>19</v>
      </c>
      <c r="B19" s="15">
        <f>SUM(B8:B18)</f>
        <v>0</v>
      </c>
      <c r="C19" s="15">
        <f>SUM(C8:C18)</f>
        <v>677905</v>
      </c>
      <c r="D19" s="15">
        <f>SUM(D8:D18)</f>
        <v>192962</v>
      </c>
      <c r="E19" s="18">
        <f>SUM(E8:E18)</f>
        <v>484943</v>
      </c>
      <c r="F19" s="51">
        <f>C19/$C$19</f>
        <v>1</v>
      </c>
      <c r="G19" s="7"/>
      <c r="H19" s="7"/>
      <c r="I19" s="7"/>
      <c r="J19" s="7"/>
      <c r="K19" s="7"/>
      <c r="L19" s="7"/>
      <c r="M19" s="7"/>
    </row>
    <row r="20" spans="1:13" ht="12.75">
      <c r="A20" s="2"/>
      <c r="B20" s="2"/>
      <c r="C20" s="2"/>
      <c r="D20" s="2"/>
      <c r="E20" s="2"/>
      <c r="F20" s="7"/>
      <c r="G20" s="7"/>
      <c r="H20" s="7"/>
      <c r="I20" s="7"/>
      <c r="J20" s="7"/>
      <c r="K20" s="7"/>
      <c r="L20" s="7"/>
      <c r="M20" s="7"/>
    </row>
    <row r="21" spans="1:13" ht="12.75">
      <c r="A21" t="s">
        <v>6</v>
      </c>
      <c r="E21">
        <f>E19</f>
        <v>484943</v>
      </c>
      <c r="F21" s="7"/>
      <c r="G21" s="7"/>
      <c r="H21" s="7"/>
      <c r="I21" s="7"/>
      <c r="J21" s="7"/>
      <c r="K21" s="7"/>
      <c r="L21" s="7"/>
      <c r="M21" s="7"/>
    </row>
    <row r="22" spans="1:13" ht="12.75">
      <c r="A22" t="s">
        <v>20</v>
      </c>
      <c r="B22" s="2"/>
      <c r="C22" s="2"/>
      <c r="D22" s="2"/>
      <c r="E22" s="24"/>
      <c r="F22" s="7"/>
      <c r="G22" s="7"/>
      <c r="H22" s="7"/>
      <c r="I22" s="7"/>
      <c r="J22" s="7"/>
      <c r="K22" s="7"/>
      <c r="L22" s="7"/>
      <c r="M22" s="7"/>
    </row>
    <row r="23" spans="1:13" ht="13.5" thickBot="1">
      <c r="A23" s="32" t="s">
        <v>21</v>
      </c>
      <c r="B23" s="2"/>
      <c r="C23" s="2"/>
      <c r="D23" s="2"/>
      <c r="E23" s="17">
        <f>E21-E22</f>
        <v>484943</v>
      </c>
      <c r="F23" s="7"/>
      <c r="G23" s="7"/>
      <c r="H23" s="7"/>
      <c r="I23" s="7"/>
      <c r="J23" s="7"/>
      <c r="K23" s="7"/>
      <c r="L23" s="7"/>
      <c r="M23" s="7"/>
    </row>
    <row r="24" spans="1:13" ht="13.5" thickTop="1">
      <c r="A24" s="2"/>
      <c r="B24" s="2"/>
      <c r="C24" s="2"/>
      <c r="D24" s="2"/>
      <c r="E24" s="24"/>
      <c r="F24" s="7"/>
      <c r="G24" s="7"/>
      <c r="H24" s="7"/>
      <c r="I24" s="7"/>
      <c r="J24" s="7"/>
      <c r="K24" s="7"/>
      <c r="L24" s="7"/>
      <c r="M24" s="7"/>
    </row>
    <row r="25" spans="1:13" ht="12.75">
      <c r="A25" s="3" t="s">
        <v>22</v>
      </c>
      <c r="B25" s="2"/>
      <c r="C25" s="2"/>
      <c r="D25" s="2"/>
      <c r="E25" s="20">
        <f>ROUND(M16,2)</f>
        <v>101333.71</v>
      </c>
      <c r="F25" s="39">
        <f>ROUND(E25*$F$12,0)</f>
        <v>74875</v>
      </c>
      <c r="G25" s="7"/>
      <c r="H25" s="7"/>
      <c r="I25" s="7"/>
      <c r="J25" s="7"/>
      <c r="K25" s="7"/>
      <c r="L25" s="7"/>
      <c r="M25" s="7"/>
    </row>
    <row r="26" spans="1:13" ht="12.75">
      <c r="A26" s="3" t="s">
        <v>39</v>
      </c>
      <c r="B26" s="2"/>
      <c r="C26" s="2"/>
      <c r="D26" s="2"/>
      <c r="E26" s="21"/>
      <c r="F26" s="7"/>
      <c r="G26" s="7"/>
      <c r="H26" s="7"/>
      <c r="I26" s="7"/>
      <c r="J26" s="7"/>
      <c r="K26" s="7"/>
      <c r="L26" s="7"/>
      <c r="M26" s="7"/>
    </row>
    <row r="27" spans="1:13" ht="12.75">
      <c r="A27" s="3" t="s">
        <v>23</v>
      </c>
      <c r="B27" s="2"/>
      <c r="C27" s="2"/>
      <c r="D27" s="2"/>
      <c r="E27" s="20">
        <f>IF(E25-E26&lt;0,0,ROUND(E25-E26,0))</f>
        <v>101334</v>
      </c>
      <c r="F27" s="7"/>
      <c r="G27" s="7"/>
      <c r="H27" s="7"/>
      <c r="I27" s="7"/>
      <c r="J27" s="7"/>
      <c r="K27" s="7"/>
      <c r="L27" s="7"/>
      <c r="M27" s="7"/>
    </row>
    <row r="28" spans="1:13" ht="12.75">
      <c r="A28" s="3" t="s">
        <v>24</v>
      </c>
      <c r="B28" s="2"/>
      <c r="C28" s="2"/>
      <c r="D28" s="2"/>
      <c r="E28" s="21">
        <f>D44+D49</f>
        <v>0</v>
      </c>
      <c r="F28" s="7"/>
      <c r="G28" s="7"/>
      <c r="H28" s="7"/>
      <c r="I28" s="7"/>
      <c r="J28" s="7"/>
      <c r="K28" s="7"/>
      <c r="L28" s="7"/>
      <c r="M28" s="7"/>
    </row>
    <row r="29" spans="1:13" ht="12.75">
      <c r="A29" s="2" t="s">
        <v>25</v>
      </c>
      <c r="B29" s="2"/>
      <c r="C29" s="2"/>
      <c r="D29" s="2"/>
      <c r="E29" s="20">
        <f>E27+E28</f>
        <v>101334</v>
      </c>
      <c r="F29" s="7"/>
      <c r="G29" s="7"/>
      <c r="H29" s="7"/>
      <c r="I29" s="7"/>
      <c r="J29" s="7"/>
      <c r="K29" s="7"/>
      <c r="L29" s="7"/>
      <c r="M29" s="7"/>
    </row>
    <row r="30" spans="1:8" ht="12.75">
      <c r="A30" s="2" t="s">
        <v>26</v>
      </c>
      <c r="B30" s="2"/>
      <c r="C30" s="2"/>
      <c r="D30" s="25">
        <v>10983</v>
      </c>
      <c r="E30" s="21"/>
      <c r="F30" s="39"/>
      <c r="G30" s="7"/>
      <c r="H30" s="7"/>
    </row>
    <row r="31" spans="1:8" ht="12.75">
      <c r="A31" s="2" t="s">
        <v>27</v>
      </c>
      <c r="B31" s="2"/>
      <c r="C31" s="2"/>
      <c r="D31" s="25">
        <v>0</v>
      </c>
      <c r="E31" s="21"/>
      <c r="F31" s="7"/>
      <c r="G31" s="7"/>
      <c r="H31" s="7"/>
    </row>
    <row r="32" spans="1:8" ht="12.75">
      <c r="A32" s="2" t="s">
        <v>28</v>
      </c>
      <c r="B32" s="2"/>
      <c r="C32" s="2"/>
      <c r="D32" s="25">
        <v>16439</v>
      </c>
      <c r="E32" s="21"/>
      <c r="F32" s="7"/>
      <c r="G32" s="7"/>
      <c r="H32" s="7"/>
    </row>
    <row r="33" spans="1:8" ht="12.75">
      <c r="A33" s="2" t="s">
        <v>28</v>
      </c>
      <c r="B33" s="2"/>
      <c r="C33" s="2"/>
      <c r="D33" s="25">
        <v>53544</v>
      </c>
      <c r="E33" s="21"/>
      <c r="F33" s="39">
        <f>IF(D33&lt;F25,F25-D33,0)</f>
        <v>21331</v>
      </c>
      <c r="G33" s="7"/>
      <c r="H33" s="7"/>
    </row>
    <row r="34" spans="1:8" ht="12.75">
      <c r="A34" s="2" t="s">
        <v>28</v>
      </c>
      <c r="B34" s="2"/>
      <c r="C34" s="2"/>
      <c r="D34" s="25">
        <v>0</v>
      </c>
      <c r="E34" s="21"/>
      <c r="F34" s="7"/>
      <c r="G34" s="7"/>
      <c r="H34" s="7"/>
    </row>
    <row r="35" spans="1:5" ht="12.75">
      <c r="A35" s="3" t="s">
        <v>29</v>
      </c>
      <c r="D35" s="25">
        <v>0</v>
      </c>
      <c r="E35" s="25"/>
    </row>
    <row r="36" spans="1:5" ht="12.75">
      <c r="A36" s="3" t="s">
        <v>30</v>
      </c>
      <c r="B36" s="2"/>
      <c r="C36" s="2"/>
      <c r="D36" s="26">
        <f>ROUND(B16*1.3889*0.28,0)</f>
        <v>0</v>
      </c>
      <c r="E36" s="22">
        <f>SUM(D30:D36)</f>
        <v>80966</v>
      </c>
    </row>
    <row r="37" spans="1:5" ht="13.5" thickBot="1">
      <c r="A37" s="2" t="str">
        <f>IF(E37&lt;0,"Saldo a favor del impuesto sobre la renta","Impuesto a cargo del ejercicio")</f>
        <v>Impuesto a cargo del ejercicio</v>
      </c>
      <c r="B37" s="2"/>
      <c r="C37" s="2"/>
      <c r="D37" s="2"/>
      <c r="E37" s="23">
        <f>E29-E36</f>
        <v>20368</v>
      </c>
    </row>
    <row r="38" spans="1:5" ht="13.5" thickTop="1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9" t="s">
        <v>31</v>
      </c>
      <c r="B41" s="2"/>
      <c r="C41" s="2"/>
      <c r="D41" s="2"/>
      <c r="E41" s="2"/>
    </row>
    <row r="42" spans="1:5" ht="12.75">
      <c r="A42" s="3" t="s">
        <v>32</v>
      </c>
      <c r="B42" s="2"/>
      <c r="C42" s="2"/>
      <c r="D42" s="25">
        <f>B9-C9</f>
        <v>0</v>
      </c>
      <c r="E42" s="2"/>
    </row>
    <row r="43" spans="1:5" ht="12.75">
      <c r="A43" s="3" t="s">
        <v>33</v>
      </c>
      <c r="B43" s="2"/>
      <c r="C43" s="2"/>
      <c r="D43" s="30">
        <f>TRUNC(E27/(E23+0.00000001),4)</f>
        <v>0.2089</v>
      </c>
      <c r="E43" s="2"/>
    </row>
    <row r="44" spans="1:4" ht="13.5" thickBot="1">
      <c r="A44" t="s">
        <v>34</v>
      </c>
      <c r="D44" s="19">
        <f>ROUND(D42*D43,0)</f>
        <v>0</v>
      </c>
    </row>
    <row r="45" spans="1:5" ht="13.5" thickTop="1">
      <c r="A45" s="2"/>
      <c r="B45" s="2"/>
      <c r="C45" s="2"/>
      <c r="D45" s="25"/>
      <c r="E45" s="2"/>
    </row>
    <row r="46" spans="1:5" ht="12.75">
      <c r="A46" s="29" t="s">
        <v>35</v>
      </c>
      <c r="B46" s="2"/>
      <c r="C46" s="2"/>
      <c r="D46" s="25"/>
      <c r="E46" s="2"/>
    </row>
    <row r="47" spans="1:5" ht="12.75">
      <c r="A47" s="3" t="s">
        <v>32</v>
      </c>
      <c r="B47" s="2"/>
      <c r="C47" s="2"/>
      <c r="D47" s="25">
        <f>B13-C13</f>
        <v>0</v>
      </c>
      <c r="E47" s="2"/>
    </row>
    <row r="48" spans="1:5" ht="12.75">
      <c r="A48" s="3" t="s">
        <v>36</v>
      </c>
      <c r="B48" s="2"/>
      <c r="C48" s="2"/>
      <c r="D48" s="30">
        <f>TRUNC(E27/(E19+0.00000000001),4)</f>
        <v>0.2089</v>
      </c>
      <c r="E48" s="2"/>
    </row>
    <row r="49" spans="1:4" ht="13.5" thickBot="1">
      <c r="A49" t="s">
        <v>34</v>
      </c>
      <c r="D49" s="19">
        <f>ROUND(D47*D48,0)</f>
        <v>0</v>
      </c>
    </row>
    <row r="50" ht="13.5" thickTop="1"/>
    <row r="51" ht="12.75">
      <c r="A51" s="32" t="s">
        <v>37</v>
      </c>
    </row>
    <row r="52" ht="12.75">
      <c r="A52" t="s">
        <v>38</v>
      </c>
    </row>
    <row r="55" ht="12.75">
      <c r="A55" s="37" t="s">
        <v>48</v>
      </c>
    </row>
    <row r="56" spans="1:2" ht="12.75">
      <c r="A56" s="3" t="s">
        <v>49</v>
      </c>
      <c r="B56" s="52">
        <v>0</v>
      </c>
    </row>
  </sheetData>
  <printOptions horizontalCentered="1"/>
  <pageMargins left="0.7874015748031497" right="0.3937007874015748" top="0.984251968503937" bottom="0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2010-04-05T20:52:56Z</cp:lastPrinted>
  <dcterms:created xsi:type="dcterms:W3CDTF">2006-11-11T19:05:30Z</dcterms:created>
  <dcterms:modified xsi:type="dcterms:W3CDTF">2012-02-07T15:06:50Z</dcterms:modified>
  <cp:category/>
  <cp:version/>
  <cp:contentType/>
  <cp:contentStatus/>
</cp:coreProperties>
</file>