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E22" authorId="0">
      <text>
        <r>
          <rPr>
            <b/>
            <sz val="8"/>
            <rFont val="Tahoma"/>
            <family val="0"/>
          </rPr>
          <t>Escribir aquí el monto de las deducciones personales</t>
        </r>
      </text>
    </comment>
    <comment ref="B16" authorId="0">
      <text>
        <r>
          <rPr>
            <b/>
            <sz val="8"/>
            <rFont val="Tahoma"/>
            <family val="0"/>
          </rPr>
          <t>DIVIDENDOS escribir aquí</t>
        </r>
      </text>
    </comment>
    <comment ref="D22" authorId="0">
      <text>
        <r>
          <rPr>
            <b/>
            <sz val="8"/>
            <rFont val="Tahoma"/>
            <family val="0"/>
          </rPr>
          <t>ESTA ES UNA FÓRMULA, no poner datos aquí!
No entran en este límite las colegiaturas, las aportaciones a fondos de retiro ni los donativos.
Último párrafo artículo 151 de la LISR</t>
        </r>
      </text>
    </comment>
    <comment ref="B17" authorId="0">
      <text>
        <r>
          <rPr>
            <b/>
            <sz val="8"/>
            <rFont val="Tahoma"/>
            <family val="0"/>
          </rPr>
          <t>Intereses nominales escribir aquí</t>
        </r>
      </text>
    </comment>
    <comment ref="C17" authorId="0">
      <text>
        <r>
          <rPr>
            <b/>
            <sz val="8"/>
            <rFont val="Tahoma"/>
            <family val="0"/>
          </rPr>
          <t>Intereses reales escribir aquí</t>
        </r>
      </text>
    </comment>
    <comment ref="D17" authorId="0">
      <text>
        <r>
          <rPr>
            <b/>
            <sz val="8"/>
            <rFont val="Tahoma"/>
            <family val="0"/>
          </rPr>
          <t>Pérdida escribir aquí</t>
        </r>
      </text>
    </comment>
    <comment ref="E34" authorId="0">
      <text>
        <r>
          <rPr>
            <b/>
            <sz val="8"/>
            <rFont val="Tahoma"/>
            <family val="0"/>
          </rPr>
          <t>Total de retenciones</t>
        </r>
      </text>
    </comment>
    <comment ref="E31" authorId="0">
      <text>
        <r>
          <rPr>
            <b/>
            <sz val="8"/>
            <rFont val="Tahoma"/>
            <family val="0"/>
          </rPr>
          <t>Total de pagos provisionales</t>
        </r>
      </text>
    </comment>
  </commentList>
</comments>
</file>

<file path=xl/sharedStrings.xml><?xml version="1.0" encoding="utf-8"?>
<sst xmlns="http://schemas.openxmlformats.org/spreadsheetml/2006/main" count="56" uniqueCount="51">
  <si>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</si>
  <si>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</si>
  <si>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</si>
  <si>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</si>
  <si>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</si>
  <si>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</si>
  <si>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</si>
  <si>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</si>
  <si>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</si>
  <si>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</si>
  <si>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</si>
  <si>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</si>
  <si>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</si>
  <si>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</si>
  <si>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</si>
  <si>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</si>
  <si>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</si>
  <si>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</si>
  <si>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</si>
  <si>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</si>
  <si>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</si>
  <si>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</si>
  <si>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</si>
  <si>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</si>
  <si>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</si>
  <si>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</si>
  <si>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</si>
  <si>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</si>
  <si>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</si>
  <si>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</si>
  <si>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</si>
  <si>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Impuesto correspondiente</t>
  </si>
  <si>
    <t>Cálculo del impuesto por la parte no acumulable en el caso de enajenación de inmuebles: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</si>
  <si>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</si>
  <si>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</si>
  <si>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</si>
  <si>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Impuesto</t>
  </si>
  <si>
    <t>En adelante</t>
  </si>
  <si>
    <t>Arrendadores:</t>
  </si>
  <si>
    <t>Monto del impuesto predial</t>
  </si>
  <si>
    <t>Límite inferior</t>
  </si>
  <si>
    <t>Límite superior</t>
  </si>
  <si>
    <t>Cuota fija</t>
  </si>
  <si>
    <t>Tarifa artículo 152</t>
  </si>
  <si>
    <t>Ingreso acumulable base para tarifa del artículo 152</t>
  </si>
  <si>
    <t>Impuesto según tarifa artículo 152</t>
  </si>
  <si>
    <t>Tasa de impuesto según artículo 120 fracción III inciso a)*</t>
  </si>
  <si>
    <t>Tasa de impuesto según artículo 95 fracción II segundo párrafo</t>
  </si>
  <si>
    <t>Límite por salario mínimo o 15% ---&gt;</t>
  </si>
  <si>
    <t>Año 2018</t>
  </si>
  <si>
    <t>de las personas físicas del ejercicio fiscal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</si>
</sst>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4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  <xf numFmtId="4" fontId="0" fillId="2" borderId="0" xfId="0" applyFill="1" applyAlignment="1" applyProtection="1">
      <alignment/>
      <protection locked="0"/>
    </xf>
    <xf numFmtId="4" fontId="0" fillId="2" borderId="0" xfId="0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4" fontId="1" fillId="0" borderId="0" xfId="0" applyFont="1" applyAlignment="1" applyProtection="1">
      <alignment/>
      <protection locked="0"/>
    </xf>
    <xf numFmtId="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:D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50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6" t="s">
        <v>0</v>
      </c>
      <c r="B1" s="6"/>
      <c r="C1" s="6"/>
      <c r="D1" s="6"/>
      <c r="E1" s="6"/>
      <c r="F1" s="7"/>
      <c r="G1" s="7"/>
      <c r="H1" s="7"/>
      <c r="I1" s="30" t="s">
        <v>43</v>
      </c>
    </row>
    <row r="2" spans="1:8" ht="12.75">
      <c r="A2" s="26" t="s">
        <v>50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8" ht="12.75">
      <c r="A4" s="2"/>
      <c r="B4" s="2"/>
      <c r="C4" s="2"/>
      <c r="D4" s="2"/>
      <c r="E4" s="2"/>
      <c r="F4" s="7"/>
      <c r="G4" s="7"/>
      <c r="H4" s="7"/>
    </row>
    <row r="5" spans="1:9" ht="12.75">
      <c r="A5" s="27" t="s">
        <v>1</v>
      </c>
      <c r="B5" s="43"/>
      <c r="C5" s="44"/>
      <c r="D5" s="44"/>
      <c r="E5" s="4">
        <f ca="1">TODAY()</f>
        <v>43937</v>
      </c>
      <c r="F5" s="7"/>
      <c r="G5" s="7"/>
      <c r="H5" s="7"/>
      <c r="I5" s="30" t="s">
        <v>49</v>
      </c>
    </row>
    <row r="6" spans="1:8" ht="12.75">
      <c r="A6" s="2"/>
      <c r="B6" s="2"/>
      <c r="C6" s="2"/>
      <c r="D6" s="2"/>
      <c r="E6" s="5">
        <f ca="1">NOW()</f>
        <v>43937.88506180556</v>
      </c>
      <c r="F6" s="7"/>
      <c r="G6" s="7"/>
      <c r="H6" s="7"/>
    </row>
    <row r="7" spans="1:13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7"/>
      <c r="I7" s="36" t="s">
        <v>40</v>
      </c>
      <c r="J7" s="36" t="s">
        <v>41</v>
      </c>
      <c r="K7" s="36" t="s">
        <v>42</v>
      </c>
      <c r="L7" s="37" t="s">
        <v>7</v>
      </c>
      <c r="M7" s="37" t="s">
        <v>36</v>
      </c>
    </row>
    <row r="8" spans="1:13" ht="12.75">
      <c r="A8" s="11" t="s">
        <v>8</v>
      </c>
      <c r="B8" s="2"/>
      <c r="C8" s="2">
        <v>1000000</v>
      </c>
      <c r="D8" s="2"/>
      <c r="E8" s="12">
        <f aca="true" t="shared" si="0" ref="E8:E16">IF(C8&lt;D8,0,C8-D8)</f>
        <v>1000000</v>
      </c>
      <c r="F8" s="7"/>
      <c r="G8" s="7"/>
      <c r="H8" s="7"/>
      <c r="I8">
        <v>0.01</v>
      </c>
      <c r="J8">
        <v>6942.2</v>
      </c>
      <c r="K8">
        <v>0</v>
      </c>
      <c r="L8" s="31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 s="7"/>
      <c r="I9">
        <v>6942.21</v>
      </c>
      <c r="J9">
        <v>58922.17</v>
      </c>
      <c r="K9">
        <v>133.28</v>
      </c>
      <c r="L9" s="31">
        <v>0.064</v>
      </c>
      <c r="M9">
        <f aca="true" t="shared" si="1" ref="M9:M17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 s="7"/>
      <c r="I10">
        <v>58922.18</v>
      </c>
      <c r="J10">
        <v>103550.44</v>
      </c>
      <c r="K10">
        <v>3460.01</v>
      </c>
      <c r="L10" s="31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 s="7"/>
      <c r="I11">
        <v>103550.45</v>
      </c>
      <c r="J11">
        <v>120372.83</v>
      </c>
      <c r="K11">
        <v>8315.57</v>
      </c>
      <c r="L11" s="31">
        <v>0.16</v>
      </c>
      <c r="M11">
        <f t="shared" si="1"/>
        <v>0</v>
      </c>
    </row>
    <row r="12" spans="1:13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 s="7"/>
      <c r="I12">
        <v>120372.84</v>
      </c>
      <c r="J12" s="33">
        <v>144119.23</v>
      </c>
      <c r="K12">
        <v>11007.14</v>
      </c>
      <c r="L12" s="31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 s="7"/>
      <c r="I13">
        <v>144119.24</v>
      </c>
      <c r="J13" s="34">
        <v>290667.75</v>
      </c>
      <c r="K13">
        <v>15262.49</v>
      </c>
      <c r="L13" s="31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 s="7"/>
      <c r="I14">
        <v>290667.76</v>
      </c>
      <c r="J14">
        <v>458132.29</v>
      </c>
      <c r="K14">
        <v>46565.26</v>
      </c>
      <c r="L14" s="31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 s="7"/>
      <c r="I15">
        <v>458132.3</v>
      </c>
      <c r="J15">
        <v>874650</v>
      </c>
      <c r="K15">
        <v>85952.92</v>
      </c>
      <c r="L15" s="31">
        <v>0.3</v>
      </c>
      <c r="M15">
        <f t="shared" si="1"/>
        <v>0</v>
      </c>
    </row>
    <row r="16" spans="1:13" ht="12.75">
      <c r="A16" s="11" t="s">
        <v>16</v>
      </c>
      <c r="C16" s="2">
        <f>B16+D36</f>
        <v>0</v>
      </c>
      <c r="D16" s="2"/>
      <c r="E16" s="12">
        <f t="shared" si="0"/>
        <v>0</v>
      </c>
      <c r="F16" s="27"/>
      <c r="G16" s="27"/>
      <c r="H16" s="7"/>
      <c r="I16">
        <v>874650.01</v>
      </c>
      <c r="J16">
        <v>1166200</v>
      </c>
      <c r="K16">
        <v>210908.23</v>
      </c>
      <c r="L16" s="31">
        <v>0.32</v>
      </c>
      <c r="M16">
        <f t="shared" si="1"/>
        <v>251020.2268</v>
      </c>
    </row>
    <row r="17" spans="1:13" ht="12.75">
      <c r="A17" s="11" t="s">
        <v>17</v>
      </c>
      <c r="C17" s="2"/>
      <c r="D17" s="2"/>
      <c r="E17" s="12">
        <f>IF(C17-D17&lt;0,IF(E12+E13+E14+E15+E16+E18&lt;ABS(C17-D17),-(E12+E13+E14+E15+E16+E18),C17-D17),C17-D17)</f>
        <v>0</v>
      </c>
      <c r="F17" s="27"/>
      <c r="G17" s="27"/>
      <c r="H17" s="7"/>
      <c r="I17">
        <v>1166200.01</v>
      </c>
      <c r="J17">
        <v>3498600</v>
      </c>
      <c r="K17">
        <v>304204.21</v>
      </c>
      <c r="L17" s="31">
        <v>0.34</v>
      </c>
      <c r="M17">
        <f t="shared" si="1"/>
        <v>0</v>
      </c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27"/>
      <c r="G18" s="27"/>
      <c r="H18" s="7"/>
      <c r="I18">
        <v>3498600.01</v>
      </c>
      <c r="J18" s="32" t="s">
        <v>37</v>
      </c>
      <c r="K18">
        <v>1097220.21</v>
      </c>
      <c r="L18" s="31">
        <v>0.35</v>
      </c>
      <c r="M18">
        <f>IF($E$23&gt;J17,($E$23-I18)*L18+K18,0)</f>
        <v>0</v>
      </c>
    </row>
    <row r="19" spans="1:13" ht="12.75">
      <c r="A19" s="14" t="s">
        <v>19</v>
      </c>
      <c r="B19" s="15">
        <f>SUM(B8:B18)</f>
        <v>0</v>
      </c>
      <c r="C19" s="15">
        <f>SUM(C8:C18)</f>
        <v>1000000</v>
      </c>
      <c r="D19" s="15">
        <f>SUM(D8:D18)</f>
        <v>0</v>
      </c>
      <c r="E19" s="18">
        <f>SUM(E8:E18)</f>
        <v>1000000</v>
      </c>
      <c r="F19" s="7"/>
      <c r="G19" s="7"/>
      <c r="H19" s="7"/>
      <c r="M19">
        <f>SUM(M8:M18)</f>
        <v>251020.2268</v>
      </c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1"/>
      <c r="L20" s="1"/>
      <c r="M20" s="7"/>
    </row>
    <row r="21" spans="1:13" ht="12.75">
      <c r="A21" t="s">
        <v>6</v>
      </c>
      <c r="E21">
        <f>E19</f>
        <v>1000000</v>
      </c>
      <c r="F21" s="7"/>
      <c r="G21" s="7"/>
      <c r="H21" s="7"/>
      <c r="I21" s="7"/>
      <c r="J21" s="7"/>
      <c r="K21" s="1"/>
      <c r="L21" s="1"/>
      <c r="M21" s="7"/>
    </row>
    <row r="22" spans="1:13" ht="12.75">
      <c r="A22" t="s">
        <v>20</v>
      </c>
      <c r="B22" s="3" t="s">
        <v>48</v>
      </c>
      <c r="D22" s="2">
        <f>IF((C19-C17+B17)*0.15&lt;154110,(C19-C17+B17)*0.15,154110)</f>
        <v>150000</v>
      </c>
      <c r="E22" s="39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0" t="s">
        <v>44</v>
      </c>
      <c r="B23" s="2"/>
      <c r="C23" s="2"/>
      <c r="D23" s="2"/>
      <c r="E23" s="17">
        <f>E21-E22</f>
        <v>1000000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45</v>
      </c>
      <c r="B25" s="2"/>
      <c r="C25" s="2"/>
      <c r="D25" s="2"/>
      <c r="E25" s="20">
        <f>ROUND(M19,2)</f>
        <v>251020.23</v>
      </c>
      <c r="F25" s="7"/>
      <c r="G25" s="7"/>
      <c r="H25" s="7"/>
      <c r="I25" s="7"/>
      <c r="J25" s="7"/>
      <c r="K25" s="7"/>
      <c r="L25" s="7"/>
      <c r="M25" s="7"/>
    </row>
    <row r="26" spans="1:13" ht="12.75">
      <c r="A26" s="3" t="s">
        <v>35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21</v>
      </c>
      <c r="B27" s="2"/>
      <c r="C27" s="2"/>
      <c r="D27" s="2"/>
      <c r="E27" s="20">
        <f>IF(E25-E26&lt;0,0,ROUND(E25-E26,0))</f>
        <v>251020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22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23</v>
      </c>
      <c r="B29" s="2"/>
      <c r="C29" s="2"/>
      <c r="D29" s="2"/>
      <c r="E29" s="20">
        <f>E27+E28</f>
        <v>251020</v>
      </c>
      <c r="F29" s="7"/>
      <c r="G29" s="7"/>
      <c r="H29" s="7"/>
      <c r="I29" s="7"/>
      <c r="J29" s="7"/>
      <c r="K29" s="7"/>
      <c r="L29" s="7"/>
      <c r="M29" s="7"/>
    </row>
    <row r="30" spans="1:13" ht="12.75">
      <c r="A30" s="2" t="s">
        <v>24</v>
      </c>
      <c r="B30" s="2"/>
      <c r="C30" s="2"/>
      <c r="D30" s="40">
        <v>0</v>
      </c>
      <c r="E30" s="21"/>
      <c r="F30" s="7"/>
      <c r="G30" s="7"/>
      <c r="H30" s="7"/>
      <c r="I30" s="7"/>
      <c r="J30" s="7"/>
      <c r="K30" s="7"/>
      <c r="L30" s="7"/>
      <c r="M30" s="7"/>
    </row>
    <row r="31" spans="1:13" ht="12.75">
      <c r="A31" s="2" t="s">
        <v>25</v>
      </c>
      <c r="B31" s="2"/>
      <c r="C31" s="2"/>
      <c r="D31" s="40">
        <v>0</v>
      </c>
      <c r="E31" s="42">
        <f>SUM(D30:D31)</f>
        <v>0</v>
      </c>
      <c r="F31" s="7"/>
      <c r="G31" s="7"/>
      <c r="H31" s="7"/>
      <c r="I31" s="7"/>
      <c r="J31" s="7"/>
      <c r="K31" s="7"/>
      <c r="L31" s="7"/>
      <c r="M31" s="7"/>
    </row>
    <row r="32" spans="1:13" ht="12.75">
      <c r="A32" s="2" t="s">
        <v>26</v>
      </c>
      <c r="B32" s="2"/>
      <c r="C32" s="2"/>
      <c r="D32" s="40">
        <v>0</v>
      </c>
      <c r="E32" s="21"/>
      <c r="F32" s="7"/>
      <c r="G32" s="7"/>
      <c r="H32" s="7"/>
      <c r="I32" s="7"/>
      <c r="J32" s="7"/>
      <c r="K32" s="7"/>
      <c r="L32" s="7"/>
      <c r="M32" s="7"/>
    </row>
    <row r="33" spans="1:8" ht="12.75">
      <c r="A33" s="2" t="s">
        <v>26</v>
      </c>
      <c r="B33" s="2"/>
      <c r="C33" s="2"/>
      <c r="D33" s="40">
        <v>0</v>
      </c>
      <c r="E33" s="21"/>
      <c r="F33" s="7"/>
      <c r="G33" s="7"/>
      <c r="H33" s="7"/>
    </row>
    <row r="34" spans="1:8" ht="12.75">
      <c r="A34" s="2" t="s">
        <v>26</v>
      </c>
      <c r="B34" s="2"/>
      <c r="C34" s="2"/>
      <c r="D34" s="40">
        <v>0</v>
      </c>
      <c r="E34" s="42">
        <f>SUM(D32:D34)</f>
        <v>0</v>
      </c>
      <c r="F34" s="7"/>
      <c r="G34" s="7"/>
      <c r="H34" s="7"/>
    </row>
    <row r="35" spans="1:5" ht="12.75">
      <c r="A35" s="3" t="s">
        <v>27</v>
      </c>
      <c r="D35" s="40">
        <v>0</v>
      </c>
      <c r="E35" s="42">
        <f>D35</f>
        <v>0</v>
      </c>
    </row>
    <row r="36" spans="1:5" ht="12.75">
      <c r="A36" s="3" t="s">
        <v>28</v>
      </c>
      <c r="B36" s="2"/>
      <c r="C36" s="2"/>
      <c r="D36" s="41">
        <f>ROUND(B16*1.4286*0.3,0)</f>
        <v>0</v>
      </c>
      <c r="E36" s="22">
        <f>D36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E29-SUM(E31:E36)</f>
        <v>251020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8" t="s">
        <v>29</v>
      </c>
      <c r="B41" s="2"/>
      <c r="C41" s="2"/>
      <c r="D41" s="2"/>
      <c r="E41" s="2"/>
    </row>
    <row r="42" spans="1:5" ht="12.75">
      <c r="A42" s="3" t="s">
        <v>30</v>
      </c>
      <c r="B42" s="2"/>
      <c r="C42" s="2"/>
      <c r="D42" s="25">
        <f>B9-C9</f>
        <v>0</v>
      </c>
      <c r="E42" s="2"/>
    </row>
    <row r="43" spans="1:5" ht="12.75">
      <c r="A43" s="3" t="s">
        <v>47</v>
      </c>
      <c r="B43" s="2"/>
      <c r="C43" s="2"/>
      <c r="D43" s="29">
        <f>TRUNC(E27/(E23+0.00000001),4)</f>
        <v>0.251</v>
      </c>
      <c r="E43" s="2"/>
    </row>
    <row r="44" spans="1:4" ht="13.5" thickBot="1">
      <c r="A44" t="s">
        <v>31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8" t="s">
        <v>32</v>
      </c>
      <c r="B46" s="2"/>
      <c r="C46" s="2"/>
      <c r="D46" s="25"/>
      <c r="E46" s="2"/>
    </row>
    <row r="47" spans="1:5" ht="12.75">
      <c r="A47" s="3" t="s">
        <v>30</v>
      </c>
      <c r="B47" s="2"/>
      <c r="C47" s="2"/>
      <c r="D47" s="25">
        <f>B13-C13</f>
        <v>0</v>
      </c>
      <c r="E47" s="2"/>
    </row>
    <row r="48" spans="1:5" ht="12.75">
      <c r="A48" s="3" t="s">
        <v>46</v>
      </c>
      <c r="B48" s="2"/>
      <c r="C48" s="2"/>
      <c r="D48" s="29">
        <f>TRUNC(E27/(E19+0.00000000001),4)</f>
        <v>0.251</v>
      </c>
      <c r="E48" s="2"/>
    </row>
    <row r="49" spans="1:4" ht="13.5" thickBot="1">
      <c r="A49" t="s">
        <v>31</v>
      </c>
      <c r="D49" s="19">
        <f>ROUND(D47*D48,0)</f>
        <v>0</v>
      </c>
    </row>
    <row r="50" ht="13.5" thickTop="1"/>
    <row r="51" ht="12.75">
      <c r="A51" s="30" t="s">
        <v>33</v>
      </c>
    </row>
    <row r="52" ht="12.75">
      <c r="A52" t="s">
        <v>34</v>
      </c>
    </row>
    <row r="55" ht="12.75">
      <c r="A55" s="35" t="s">
        <v>38</v>
      </c>
    </row>
    <row r="56" spans="1:2" ht="12.75">
      <c r="A56" s="3" t="s">
        <v>39</v>
      </c>
      <c r="B56" s="38">
        <v>0</v>
      </c>
    </row>
  </sheetData>
  <mergeCells count="1">
    <mergeCell ref="B5:D5"/>
  </mergeCells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2009-04-07T15:11:12Z</cp:lastPrinted>
  <dcterms:created xsi:type="dcterms:W3CDTF">2006-11-11T19:05:30Z</dcterms:created>
  <dcterms:modified xsi:type="dcterms:W3CDTF">2020-04-17T03:14:40Z</dcterms:modified>
  <cp:category/>
  <cp:version/>
  <cp:contentType/>
  <cp:contentStatus/>
</cp:coreProperties>
</file>