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RESUMEN" sheetId="1" r:id="rId1"/>
    <sheet name="Cred_INVENT" sheetId="2" r:id="rId2"/>
    <sheet name="DeducIETU" sheetId="3" r:id="rId3"/>
    <sheet name="AcredIETU" sheetId="4" r:id="rId4"/>
    <sheet name="INPC" sheetId="5" r:id="rId5"/>
  </sheets>
  <definedNames>
    <definedName name="_xlnm.Print_Area" localSheetId="3">'AcredIETU'!$A$7:$I$55</definedName>
    <definedName name="_xlnm.Print_Area" localSheetId="1">'Cred_INVENT'!$A$1:$B$34</definedName>
    <definedName name="_xlnm.Print_Area" localSheetId="2">'DeducIETU'!$A$1:$D$28</definedName>
    <definedName name="_xlnm.Print_Area" localSheetId="0">'RESUMEN'!$A$1:$B$13</definedName>
    <definedName name="inpc">'INPC'!$A$1:$B$312</definedName>
    <definedName name="_xlnm.Print_Titles" localSheetId="3">'AcredIETU'!$1:$6</definedName>
  </definedNames>
  <calcPr fullCalcOnLoad="1"/>
</workbook>
</file>

<file path=xl/sharedStrings.xml><?xml version="1.0" encoding="utf-8"?>
<sst xmlns="http://schemas.openxmlformats.org/spreadsheetml/2006/main" count="104" uniqueCount="68">
  <si>
    <t>#</t>
  </si>
  <si>
    <t>Descripción del bien</t>
  </si>
  <si>
    <t>Monto original de
la inversión</t>
  </si>
  <si>
    <t>INPC del mes de adquisición</t>
  </si>
  <si>
    <t>Factor de actualización</t>
  </si>
  <si>
    <t>Subtotales</t>
  </si>
  <si>
    <t>Mobiliario y equipo de oficina</t>
  </si>
  <si>
    <t>Equipo de cómputo</t>
  </si>
  <si>
    <t>Equipo de transporte</t>
  </si>
  <si>
    <t>Totales</t>
  </si>
  <si>
    <t>Monto pendiente de deducir</t>
  </si>
  <si>
    <t>INPC diciembre 2007</t>
  </si>
  <si>
    <t>Saldo pendiente de deducir actualizado</t>
  </si>
  <si>
    <t>Monto pendiente de deducir actualizado</t>
  </si>
  <si>
    <t>Factor de tasa IETU</t>
  </si>
  <si>
    <t>Equivalente al IETU</t>
  </si>
  <si>
    <t>Factor de acreditamiento anual</t>
  </si>
  <si>
    <t>Monto acreditable anual</t>
  </si>
  <si>
    <t>Monto acreditable mensual</t>
  </si>
  <si>
    <t>Factor de actualización para pagos provisionales</t>
  </si>
  <si>
    <t>INPC último mes del ejercicio anterior</t>
  </si>
  <si>
    <t>Monto acreditable mensual actualizado</t>
  </si>
  <si>
    <t>Factor de actualización para impuesto anual</t>
  </si>
  <si>
    <t>INPC sexto mes del ejercicio</t>
  </si>
  <si>
    <t>RESUMEN</t>
  </si>
  <si>
    <t>Monto acreditable anual actualizado</t>
  </si>
  <si>
    <t>Una tercera parte</t>
  </si>
  <si>
    <t>Total de adquisiciones</t>
  </si>
  <si>
    <t>Una doceava parte</t>
  </si>
  <si>
    <t>Artículo primero del decreto de beneficios</t>
  </si>
  <si>
    <t>fiscales del 5 de noviembre de 2007</t>
  </si>
  <si>
    <t>Inventario al 31 de diciembre de 2007</t>
  </si>
  <si>
    <t>Factor</t>
  </si>
  <si>
    <t>Porciento de acreditamiento anual</t>
  </si>
  <si>
    <t>Actualización para impuesto anual</t>
  </si>
  <si>
    <t>INPC último mes del ejercicio</t>
  </si>
  <si>
    <t>INPC último mes del periodo de pago</t>
  </si>
  <si>
    <t>Meses del periodo de pago provisional</t>
  </si>
  <si>
    <t>Monto acreditable en el pago provisional</t>
  </si>
  <si>
    <t>Monto deducible mensual actualizado</t>
  </si>
  <si>
    <t>Monto deducible en el pago provisional</t>
  </si>
  <si>
    <t>Monto deducible anual actualizado</t>
  </si>
  <si>
    <t>Dato informativo Listado de conceptos:</t>
  </si>
  <si>
    <t>Mes que declara</t>
  </si>
  <si>
    <t>Años completos transcurridos</t>
  </si>
  <si>
    <t>Monto a declarar informativo</t>
  </si>
  <si>
    <t>Monto del 6%</t>
  </si>
  <si>
    <t>Monto ya aplicado</t>
  </si>
  <si>
    <t>Actualización para pago provisional</t>
  </si>
  <si>
    <t>INPC último mes ejercicio inmediato anterior</t>
  </si>
  <si>
    <t>Monto acreditable para el pago provisional actualizado</t>
  </si>
  <si>
    <t>EJEMPLO, S.A. DE C.V.</t>
  </si>
  <si>
    <t>del artículo quinto transitorio de la ley del IETU</t>
  </si>
  <si>
    <t>&lt;---NO LE APLICA PORQUE APROVECHÓ LA DEDUCCIÓN ADICIONAL DEL QUINTO TRANSITORIO</t>
  </si>
  <si>
    <t>&lt;---ESTO ES LO QUE YO INTERPRETO DE LA AYUDA DEL PROGRAMA PARA DECLARAR EL IETU VERSIÓN 2009</t>
  </si>
  <si>
    <t>RESUMEN EXTRAS IETU</t>
  </si>
  <si>
    <t>PERIODO</t>
  </si>
  <si>
    <t>Deducción adicional por inversiones</t>
  </si>
  <si>
    <t>Crédito fiscal por inversiones (1998 a 2007)</t>
  </si>
  <si>
    <t>Crédito fiscal de inventarios</t>
  </si>
  <si>
    <t>DATOS INFORMATIVOS</t>
  </si>
  <si>
    <t>Total de saldos pendientes por deducir actualizado de las inversiones de 1998 al 2007</t>
  </si>
  <si>
    <t>Monto total de deducción adicional por inversiones adquiridas de septiembre a diciembre de 2007</t>
  </si>
  <si>
    <t>Base determinada para identificar el crédito fiscal de inventarios</t>
  </si>
  <si>
    <t>Fecha de adquisición</t>
  </si>
  <si>
    <t>Crédito fiscal por inversiones para el ejercicio 2010 del artículo sexto transitorio de la ley del IETU</t>
  </si>
  <si>
    <t>Deducción adicional por inversiones para el ejercicio 2010</t>
  </si>
  <si>
    <t>Crédito fiscal por inventarios para el ejercicio 2010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</si>
</sst>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#,##0.0_);\(#,##0.0\)"/>
    <numFmt numFmtId="185" formatCode="#,##0.000_);\(#,##0.000\)"/>
    <numFmt numFmtId="186" formatCode="#,##0.0000_);\(#,##0.0000\)"/>
    <numFmt numFmtId="187" formatCode="#,##0.0"/>
    <numFmt numFmtId="188" formatCode="_(* #,##0.0000_);_(* \(#,##0.0000\);_(* &quot;-&quot;??_);_(@_)"/>
    <numFmt numFmtId="189" formatCode="0.0000_)"/>
    <numFmt numFmtId="190" formatCode="0.000_)"/>
    <numFmt numFmtId="191" formatCode="&quot;$&quot;#,##0.0000_);\(&quot;$&quot;#,##0.0000\)"/>
    <numFmt numFmtId="192" formatCode="0.000000_)"/>
    <numFmt numFmtId="193" formatCode="_(* ###0.0000_);_(* \(###0.0000\);_(* &quot;-&quot;??_);_(@_)"/>
    <numFmt numFmtId="194" formatCode="0.0000"/>
    <numFmt numFmtId="195" formatCode="0.000"/>
    <numFmt numFmtId="196" formatCode="&quot;$&quot;#,##0.00"/>
    <numFmt numFmtId="197" formatCode="&quot;$&quot;#,##0"/>
    <numFmt numFmtId="198" formatCode="&quot;$&quot;#,##0.00000_);\(&quot;$&quot;#,##0.00000\)"/>
    <numFmt numFmtId="199" formatCode="0.00000_)"/>
    <numFmt numFmtId="200" formatCode="0.0000000_)"/>
    <numFmt numFmtId="201" formatCode="0.00000000_)"/>
    <numFmt numFmtId="202" formatCode="#,##0.0;\-#,##0.0"/>
    <numFmt numFmtId="203" formatCode="0.0%"/>
    <numFmt numFmtId="204" formatCode="[$-80A]dddd\,\ dd&quot; de &quot;mmmm&quot; de &quot;yyyy"/>
    <numFmt numFmtId="205" formatCode="dd/mmm/yy"/>
    <numFmt numFmtId="206" formatCode="mmmm&quot; de &quot;yyyy"/>
  </numFmts>
  <fonts count="8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8"/>
      <name val="Arial Narrow"/>
      <family val="0"/>
    </font>
    <font>
      <sz val="10"/>
      <color indexed="10"/>
      <name val="Arial Narrow"/>
      <family val="0"/>
    </font>
    <font>
      <b/>
      <sz val="10"/>
      <color indexed="56"/>
      <name val="Arial Narrow"/>
      <family val="2"/>
    </font>
    <font>
      <b/>
      <sz val="24"/>
      <color indexed="5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0" fillId="0" borderId="0" xfId="0" applyAlignment="1" quotePrefix="1">
      <alignment horizontal="left"/>
    </xf>
    <xf numFmtId="39" fontId="0" fillId="0" borderId="0" xfId="0" applyNumberFormat="1" applyAlignment="1">
      <alignment/>
    </xf>
    <xf numFmtId="37" fontId="0" fillId="0" borderId="0" xfId="0" applyAlignment="1">
      <alignment horizontal="centerContinuous"/>
    </xf>
    <xf numFmtId="37" fontId="0" fillId="0" borderId="0" xfId="0" applyAlignment="1">
      <alignment horizontal="center" vertical="center" wrapText="1"/>
    </xf>
    <xf numFmtId="37" fontId="0" fillId="0" borderId="0" xfId="0" applyAlignment="1" quotePrefix="1">
      <alignment horizontal="center" vertical="center" wrapText="1"/>
    </xf>
    <xf numFmtId="37" fontId="0" fillId="0" borderId="0" xfId="0" applyAlignment="1">
      <alignment horizontal="left"/>
    </xf>
    <xf numFmtId="37" fontId="1" fillId="0" borderId="0" xfId="0" applyFont="1" applyAlignment="1">
      <alignment horizontal="centerContinuous"/>
    </xf>
    <xf numFmtId="37" fontId="1" fillId="0" borderId="0" xfId="0" applyFont="1" applyAlignment="1">
      <alignment/>
    </xf>
    <xf numFmtId="18" fontId="0" fillId="0" borderId="0" xfId="0" applyNumberFormat="1" applyAlignment="1">
      <alignment/>
    </xf>
    <xf numFmtId="37" fontId="1" fillId="0" borderId="0" xfId="0" applyFont="1" applyAlignment="1">
      <alignment horizontal="center" vertical="center" wrapText="1"/>
    </xf>
    <xf numFmtId="15" fontId="0" fillId="0" borderId="0" xfId="0" applyNumberFormat="1" applyAlignment="1">
      <alignment/>
    </xf>
    <xf numFmtId="39" fontId="0" fillId="0" borderId="0" xfId="15" applyNumberFormat="1" applyAlignment="1">
      <alignment/>
    </xf>
    <xf numFmtId="9" fontId="0" fillId="0" borderId="0" xfId="19" applyAlignment="1">
      <alignment/>
    </xf>
    <xf numFmtId="189" fontId="0" fillId="0" borderId="0" xfId="0" applyNumberFormat="1" applyAlignment="1">
      <alignment/>
    </xf>
    <xf numFmtId="37" fontId="1" fillId="0" borderId="0" xfId="0" applyFont="1" applyAlignment="1" quotePrefix="1">
      <alignment horizontal="left"/>
    </xf>
    <xf numFmtId="39" fontId="1" fillId="0" borderId="1" xfId="15" applyNumberFormat="1" applyFont="1" applyBorder="1" applyAlignment="1">
      <alignment/>
    </xf>
    <xf numFmtId="39" fontId="1" fillId="0" borderId="0" xfId="15" applyNumberFormat="1" applyFont="1" applyBorder="1" applyAlignment="1">
      <alignment/>
    </xf>
    <xf numFmtId="37" fontId="1" fillId="0" borderId="0" xfId="0" applyFont="1" applyAlignment="1" quotePrefix="1">
      <alignment horizontal="center" vertical="center" wrapText="1"/>
    </xf>
    <xf numFmtId="37" fontId="1" fillId="0" borderId="0" xfId="0" applyFont="1" applyAlignment="1">
      <alignment horizontal="left"/>
    </xf>
    <xf numFmtId="17" fontId="0" fillId="0" borderId="0" xfId="0" applyNumberFormat="1" applyFont="1" applyAlignment="1">
      <alignment horizontal="center"/>
    </xf>
    <xf numFmtId="190" fontId="0" fillId="0" borderId="0" xfId="0" applyNumberFormat="1" applyFont="1" applyAlignment="1">
      <alignment/>
    </xf>
    <xf numFmtId="39" fontId="0" fillId="0" borderId="0" xfId="15" applyNumberFormat="1" applyFont="1" applyBorder="1" applyAlignment="1">
      <alignment/>
    </xf>
    <xf numFmtId="15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95" fontId="0" fillId="0" borderId="0" xfId="0" applyNumberFormat="1" applyAlignment="1">
      <alignment/>
    </xf>
    <xf numFmtId="194" fontId="0" fillId="0" borderId="0" xfId="0" applyNumberFormat="1" applyAlignment="1">
      <alignment/>
    </xf>
    <xf numFmtId="39" fontId="1" fillId="0" borderId="2" xfId="15" applyNumberFormat="1" applyFont="1" applyBorder="1" applyAlignment="1">
      <alignment/>
    </xf>
    <xf numFmtId="39" fontId="1" fillId="0" borderId="0" xfId="0" applyNumberFormat="1" applyFont="1" applyAlignment="1">
      <alignment/>
    </xf>
    <xf numFmtId="203" fontId="0" fillId="0" borderId="0" xfId="19" applyNumberFormat="1" applyAlignment="1">
      <alignment/>
    </xf>
    <xf numFmtId="0" fontId="1" fillId="0" borderId="0" xfId="0" applyNumberFormat="1" applyFont="1" applyAlignment="1">
      <alignment/>
    </xf>
    <xf numFmtId="39" fontId="0" fillId="2" borderId="0" xfId="0" applyNumberFormat="1" applyFill="1" applyAlignment="1">
      <alignment/>
    </xf>
    <xf numFmtId="37" fontId="1" fillId="0" borderId="0" xfId="0" applyNumberFormat="1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>
      <alignment/>
    </xf>
    <xf numFmtId="37" fontId="6" fillId="0" borderId="0" xfId="0" applyFont="1" applyAlignment="1">
      <alignment vertical="center"/>
    </xf>
    <xf numFmtId="37" fontId="7" fillId="0" borderId="0" xfId="0" applyFont="1" applyAlignment="1">
      <alignment/>
    </xf>
    <xf numFmtId="39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5" sqref="B5"/>
    </sheetView>
  </sheetViews>
  <sheetFormatPr defaultColWidth="12" defaultRowHeight="12.75"/>
  <cols>
    <col min="1" max="1" width="79.33203125" style="0" bestFit="1" customWidth="1"/>
  </cols>
  <sheetData>
    <row r="1" ht="12.75">
      <c r="A1" s="35" t="s">
        <v>51</v>
      </c>
    </row>
    <row r="3" ht="12.75">
      <c r="A3" t="s">
        <v>55</v>
      </c>
    </row>
    <row r="5" spans="1:2" ht="30">
      <c r="A5" s="36" t="s">
        <v>56</v>
      </c>
      <c r="B5" s="37">
        <v>12</v>
      </c>
    </row>
    <row r="6" spans="1:3" ht="12.75">
      <c r="A6" t="s">
        <v>57</v>
      </c>
      <c r="B6">
        <f>DeducIETU!D20</f>
        <v>70446.6</v>
      </c>
      <c r="C6" s="34">
        <f>DeducIETU!F17</f>
      </c>
    </row>
    <row r="7" spans="1:2" ht="12.75">
      <c r="A7" t="s">
        <v>58</v>
      </c>
      <c r="B7">
        <f>AcredIETU!D45</f>
        <v>989.4000000000001</v>
      </c>
    </row>
    <row r="8" spans="1:2" ht="12.75">
      <c r="A8" t="s">
        <v>59</v>
      </c>
      <c r="B8">
        <f>Cred_INVENT!B21</f>
        <v>38643.82060769999</v>
      </c>
    </row>
    <row r="10" ht="12.75">
      <c r="A10" t="s">
        <v>60</v>
      </c>
    </row>
    <row r="11" spans="1:2" ht="12.75">
      <c r="A11" t="s">
        <v>61</v>
      </c>
      <c r="B11">
        <f>AcredIETU!C55</f>
        <v>35870.77887344291</v>
      </c>
    </row>
    <row r="12" spans="1:2" ht="12.75">
      <c r="A12" t="s">
        <v>62</v>
      </c>
      <c r="B12">
        <f>DeducIETU!C28</f>
        <v>0</v>
      </c>
    </row>
    <row r="13" spans="1:2" ht="12.75">
      <c r="A13" t="s">
        <v>63</v>
      </c>
      <c r="B13">
        <f>Cred_INVENT!B34</f>
        <v>0</v>
      </c>
    </row>
  </sheetData>
  <printOptions/>
  <pageMargins left="0.75" right="0.75" top="1" bottom="1" header="0" footer="0"/>
  <pageSetup horizontalDpi="1200" verticalDpi="12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12" defaultRowHeight="12.75"/>
  <cols>
    <col min="1" max="1" width="50.33203125" style="0" bestFit="1" customWidth="1"/>
    <col min="2" max="2" width="14.83203125" style="0" customWidth="1"/>
  </cols>
  <sheetData>
    <row r="1" spans="1:2" ht="12.75">
      <c r="A1" s="7" t="str">
        <f>RESUMEN!A1</f>
        <v>EJEMPLO, S.A. DE C.V.</v>
      </c>
      <c r="B1" s="3"/>
    </row>
    <row r="2" spans="1:2" ht="12.75">
      <c r="A2" s="7" t="s">
        <v>67</v>
      </c>
      <c r="B2" s="3"/>
    </row>
    <row r="3" spans="1:2" ht="12.75">
      <c r="A3" s="7" t="s">
        <v>29</v>
      </c>
      <c r="B3" s="3"/>
    </row>
    <row r="4" spans="1:2" ht="12.75">
      <c r="A4" s="7" t="s">
        <v>30</v>
      </c>
      <c r="B4" s="3"/>
    </row>
    <row r="8" spans="1:2" ht="12.75">
      <c r="A8" t="s">
        <v>31</v>
      </c>
      <c r="B8" s="2">
        <v>3335778</v>
      </c>
    </row>
    <row r="9" spans="1:2" ht="12.75">
      <c r="A9" t="s">
        <v>32</v>
      </c>
      <c r="B9" s="25">
        <v>0.175</v>
      </c>
    </row>
    <row r="10" spans="1:2" ht="12.75">
      <c r="A10" s="1" t="s">
        <v>33</v>
      </c>
      <c r="B10" s="30">
        <v>0.06</v>
      </c>
    </row>
    <row r="11" spans="1:2" ht="12.75">
      <c r="A11" s="1" t="s">
        <v>17</v>
      </c>
      <c r="B11" s="2">
        <f>B8*B9*B10</f>
        <v>35025.668999999994</v>
      </c>
    </row>
    <row r="12" spans="1:2" ht="12.75">
      <c r="A12" s="15" t="s">
        <v>18</v>
      </c>
      <c r="B12" s="29">
        <f>B11/12</f>
        <v>2918.8057499999995</v>
      </c>
    </row>
    <row r="13" spans="1:2" ht="12.75">
      <c r="A13" s="19" t="s">
        <v>37</v>
      </c>
      <c r="B13" s="33">
        <f>B31</f>
        <v>12</v>
      </c>
    </row>
    <row r="14" spans="1:2" ht="12.75">
      <c r="A14" s="19" t="s">
        <v>38</v>
      </c>
      <c r="B14" s="29">
        <f>B12*B13</f>
        <v>35025.668999999994</v>
      </c>
    </row>
    <row r="15" ht="12.75">
      <c r="A15" s="6"/>
    </row>
    <row r="16" ht="12.75">
      <c r="A16" s="1" t="s">
        <v>48</v>
      </c>
    </row>
    <row r="17" spans="1:2" ht="12.75">
      <c r="A17" s="1" t="s">
        <v>11</v>
      </c>
      <c r="B17" s="26">
        <v>125.564</v>
      </c>
    </row>
    <row r="18" spans="1:2" ht="12.75">
      <c r="A18" s="1" t="s">
        <v>49</v>
      </c>
      <c r="B18" s="26">
        <f>INPC!B264</f>
        <v>138.541</v>
      </c>
    </row>
    <row r="19" spans="1:2" ht="12.75">
      <c r="A19" s="6" t="s">
        <v>4</v>
      </c>
      <c r="B19" s="27">
        <f>TRUNC(B18/B17,4)</f>
        <v>1.1033</v>
      </c>
    </row>
    <row r="20" spans="1:2" ht="12.75">
      <c r="A20" s="6"/>
      <c r="B20" s="27"/>
    </row>
    <row r="21" spans="1:2" ht="12.75">
      <c r="A21" s="15" t="s">
        <v>50</v>
      </c>
      <c r="B21" s="29">
        <f>B14*B19</f>
        <v>38643.82060769999</v>
      </c>
    </row>
    <row r="22" ht="12.75">
      <c r="A22" s="6"/>
    </row>
    <row r="23" ht="12.75">
      <c r="A23" s="1" t="s">
        <v>34</v>
      </c>
    </row>
    <row r="24" spans="1:2" ht="12.75">
      <c r="A24" s="1" t="s">
        <v>11</v>
      </c>
      <c r="B24" s="26">
        <v>125.564</v>
      </c>
    </row>
    <row r="25" spans="1:2" ht="12.75">
      <c r="A25" s="1" t="s">
        <v>23</v>
      </c>
      <c r="B25" s="26">
        <f>INPC!B270</f>
        <v>140.47</v>
      </c>
    </row>
    <row r="26" spans="1:2" ht="12.75">
      <c r="A26" s="6" t="s">
        <v>4</v>
      </c>
      <c r="B26" s="27">
        <f>TRUNC(B25/B24,4)</f>
        <v>1.1187</v>
      </c>
    </row>
    <row r="27" spans="1:2" ht="12.75">
      <c r="A27" s="6"/>
      <c r="B27" s="27"/>
    </row>
    <row r="28" spans="1:2" ht="12.75">
      <c r="A28" s="15" t="s">
        <v>25</v>
      </c>
      <c r="B28" s="29">
        <f>B11*B26</f>
        <v>39183.215910299994</v>
      </c>
    </row>
    <row r="30" ht="12.75">
      <c r="A30" s="6" t="s">
        <v>42</v>
      </c>
    </row>
    <row r="31" spans="1:2" ht="12.75">
      <c r="A31" s="6" t="s">
        <v>43</v>
      </c>
      <c r="B31" s="8">
        <f>RESUMEN!B5</f>
        <v>12</v>
      </c>
    </row>
    <row r="32" spans="1:2" ht="12.75">
      <c r="A32" s="6" t="s">
        <v>46</v>
      </c>
      <c r="B32">
        <f>B8*0.06</f>
        <v>200146.68</v>
      </c>
    </row>
    <row r="33" spans="1:2" ht="12.75">
      <c r="A33" s="6" t="s">
        <v>47</v>
      </c>
      <c r="B33">
        <f>B32/12*B31</f>
        <v>200146.68</v>
      </c>
    </row>
    <row r="34" spans="1:4" ht="12.75">
      <c r="A34" s="15" t="s">
        <v>45</v>
      </c>
      <c r="B34" s="8">
        <f>B32-B33</f>
        <v>0</v>
      </c>
      <c r="D34" t="s">
        <v>54</v>
      </c>
    </row>
  </sheetData>
  <printOptions/>
  <pageMargins left="0.75" right="0.75" top="1" bottom="1" header="0" footer="0"/>
  <pageSetup horizontalDpi="1200" verticalDpi="1200" orientation="portrait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10.83203125" defaultRowHeight="12.75"/>
  <cols>
    <col min="1" max="1" width="3.83203125" style="0" customWidth="1"/>
    <col min="2" max="2" width="32.5" style="0" customWidth="1"/>
    <col min="3" max="3" width="11.5" style="0" customWidth="1"/>
    <col min="4" max="4" width="14.83203125" style="0" customWidth="1"/>
  </cols>
  <sheetData>
    <row r="1" spans="1:4" ht="12.75">
      <c r="A1" s="7" t="str">
        <f>RESUMEN!A1</f>
        <v>EJEMPLO, S.A. DE C.V.</v>
      </c>
      <c r="B1" s="3"/>
      <c r="C1" s="3"/>
      <c r="D1" s="3"/>
    </row>
    <row r="2" spans="1:4" ht="12.75">
      <c r="A2" s="7" t="s">
        <v>66</v>
      </c>
      <c r="B2" s="3"/>
      <c r="C2" s="3"/>
      <c r="D2" s="3"/>
    </row>
    <row r="3" spans="1:4" ht="12.75">
      <c r="A3" s="7" t="s">
        <v>52</v>
      </c>
      <c r="B3" s="3"/>
      <c r="C3" s="3"/>
      <c r="D3" s="3"/>
    </row>
    <row r="4" spans="3:4" ht="12.75">
      <c r="C4" s="8"/>
      <c r="D4" s="3"/>
    </row>
    <row r="5" ht="12.75">
      <c r="C5" s="8"/>
    </row>
    <row r="6" spans="1:4" ht="25.5">
      <c r="A6" s="4" t="s">
        <v>0</v>
      </c>
      <c r="B6" s="4" t="s">
        <v>1</v>
      </c>
      <c r="C6" s="5" t="s">
        <v>64</v>
      </c>
      <c r="D6" s="5" t="s">
        <v>2</v>
      </c>
    </row>
    <row r="7" spans="1:4" ht="12.75">
      <c r="A7" s="4"/>
      <c r="B7" s="4"/>
      <c r="C7" s="5"/>
      <c r="D7" s="5"/>
    </row>
    <row r="8" spans="1:4" ht="12.75">
      <c r="A8">
        <v>1</v>
      </c>
      <c r="B8" s="11" t="s">
        <v>6</v>
      </c>
      <c r="C8" s="11">
        <v>39326</v>
      </c>
      <c r="D8" s="12">
        <v>4165.5</v>
      </c>
    </row>
    <row r="9" spans="1:4" ht="12.75">
      <c r="A9">
        <v>2</v>
      </c>
      <c r="B9" s="11" t="s">
        <v>7</v>
      </c>
      <c r="C9" s="11">
        <v>39387</v>
      </c>
      <c r="D9" s="12">
        <v>4305.22</v>
      </c>
    </row>
    <row r="10" spans="1:4" ht="12.75">
      <c r="A10">
        <v>3</v>
      </c>
      <c r="B10" s="11" t="s">
        <v>8</v>
      </c>
      <c r="C10" s="11">
        <v>39326</v>
      </c>
      <c r="D10" s="12">
        <v>175000</v>
      </c>
    </row>
    <row r="11" spans="2:4" ht="12.75">
      <c r="B11" s="15" t="s">
        <v>27</v>
      </c>
      <c r="C11" s="11"/>
      <c r="D11" s="28">
        <f>SUM(D8:D10)</f>
        <v>183470.72</v>
      </c>
    </row>
    <row r="12" spans="2:4" ht="12.75">
      <c r="B12" s="11" t="s">
        <v>26</v>
      </c>
      <c r="D12" s="22">
        <f>D11/3</f>
        <v>61156.90666666667</v>
      </c>
    </row>
    <row r="13" spans="2:4" ht="12.75">
      <c r="B13" s="11" t="s">
        <v>28</v>
      </c>
      <c r="D13" s="22">
        <f>D12/12</f>
        <v>5096.408888888889</v>
      </c>
    </row>
    <row r="15" ht="12.75">
      <c r="B15" s="1" t="s">
        <v>19</v>
      </c>
    </row>
    <row r="16" spans="2:3" ht="12.75">
      <c r="B16" s="1" t="s">
        <v>11</v>
      </c>
      <c r="C16" s="26">
        <v>125.564</v>
      </c>
    </row>
    <row r="17" spans="2:6" ht="12.75">
      <c r="B17" s="1" t="s">
        <v>36</v>
      </c>
      <c r="C17" s="26">
        <f>VLOOKUP(DATE(2010,D19,1),inpc,2)</f>
        <v>144.639</v>
      </c>
      <c r="D17" s="27">
        <f>TRUNC(C17/C16,4)</f>
        <v>1.1519</v>
      </c>
      <c r="F17" s="34">
        <f>IF(C17=0,"PONER INDICE DE PRECIOS EN LA HOJA INPC","")</f>
      </c>
    </row>
    <row r="18" spans="2:4" ht="12.75">
      <c r="B18" t="s">
        <v>39</v>
      </c>
      <c r="D18" s="29">
        <f>ROUND(D13*D17,2)</f>
        <v>5870.55</v>
      </c>
    </row>
    <row r="19" spans="2:4" ht="12.75">
      <c r="B19" s="6" t="s">
        <v>37</v>
      </c>
      <c r="D19" s="33">
        <f>C27</f>
        <v>12</v>
      </c>
    </row>
    <row r="20" spans="2:4" ht="12.75">
      <c r="B20" s="6" t="s">
        <v>40</v>
      </c>
      <c r="D20" s="29">
        <f>D18*D19</f>
        <v>70446.6</v>
      </c>
    </row>
    <row r="21" ht="12.75">
      <c r="B21" s="1" t="s">
        <v>22</v>
      </c>
    </row>
    <row r="22" spans="2:3" ht="12.75">
      <c r="B22" s="1" t="s">
        <v>11</v>
      </c>
      <c r="C22" s="26">
        <f>C16</f>
        <v>125.564</v>
      </c>
    </row>
    <row r="23" spans="2:4" ht="12.75">
      <c r="B23" s="1" t="s">
        <v>35</v>
      </c>
      <c r="C23" s="26">
        <f>INPC!B276</f>
        <v>144.639</v>
      </c>
      <c r="D23" s="27">
        <f>TRUNC(C23/C22,4)</f>
        <v>1.1519</v>
      </c>
    </row>
    <row r="24" spans="2:4" ht="12.75">
      <c r="B24" s="1" t="s">
        <v>41</v>
      </c>
      <c r="D24" s="2">
        <f>ROUND(D12*D23,2)</f>
        <v>70446.64</v>
      </c>
    </row>
    <row r="26" ht="12.75">
      <c r="B26" s="6" t="s">
        <v>42</v>
      </c>
    </row>
    <row r="27" spans="2:3" ht="12.75">
      <c r="B27" s="6" t="s">
        <v>43</v>
      </c>
      <c r="C27" s="8">
        <f>RESUMEN!B5</f>
        <v>12</v>
      </c>
    </row>
    <row r="28" spans="2:6" ht="12.75">
      <c r="B28" s="15" t="s">
        <v>45</v>
      </c>
      <c r="C28" s="8">
        <f>D12-D12/12*C27</f>
        <v>0</v>
      </c>
      <c r="F28" t="s">
        <v>54</v>
      </c>
    </row>
  </sheetData>
  <printOptions/>
  <pageMargins left="0.75" right="0.75" top="1" bottom="1" header="0" footer="0"/>
  <pageSetup horizontalDpi="1200" verticalDpi="12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xSplit="2" ySplit="6" topLeftCell="C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7" sqref="C7"/>
    </sheetView>
  </sheetViews>
  <sheetFormatPr defaultColWidth="10.83203125" defaultRowHeight="12.75"/>
  <cols>
    <col min="1" max="1" width="3.83203125" style="0" customWidth="1"/>
    <col min="2" max="2" width="28.83203125" style="0" customWidth="1"/>
    <col min="3" max="3" width="11.5" style="0" customWidth="1"/>
    <col min="4" max="4" width="14.83203125" style="0" customWidth="1"/>
    <col min="5" max="5" width="12.83203125" style="0" customWidth="1"/>
    <col min="6" max="9" width="11.33203125" style="0" customWidth="1"/>
  </cols>
  <sheetData>
    <row r="1" spans="1:9" ht="12.75">
      <c r="A1" s="7" t="str">
        <f>RESUMEN!A1</f>
        <v>EJEMPLO, S.A. DE C.V.</v>
      </c>
      <c r="B1" s="3"/>
      <c r="C1" s="3"/>
      <c r="D1" s="3"/>
      <c r="E1" s="3"/>
      <c r="F1" s="3"/>
      <c r="G1" s="3"/>
      <c r="H1" s="3"/>
      <c r="I1" s="3"/>
    </row>
    <row r="2" spans="1:9" ht="12.75">
      <c r="A2" s="7" t="s">
        <v>65</v>
      </c>
      <c r="B2" s="3"/>
      <c r="C2" s="3"/>
      <c r="D2" s="3"/>
      <c r="E2" s="3"/>
      <c r="F2" s="3"/>
      <c r="G2" s="3"/>
      <c r="H2" s="3"/>
      <c r="I2" s="3"/>
    </row>
    <row r="3" spans="2:9" ht="12.75">
      <c r="B3" s="8"/>
      <c r="D3" s="3"/>
      <c r="E3" s="3"/>
      <c r="F3" s="3"/>
      <c r="G3" s="3"/>
      <c r="H3" s="3"/>
      <c r="I3" s="23"/>
    </row>
    <row r="4" spans="2:9" ht="12.75">
      <c r="B4" s="8"/>
      <c r="I4" s="9"/>
    </row>
    <row r="5" spans="1:9" ht="51">
      <c r="A5" s="4" t="s">
        <v>0</v>
      </c>
      <c r="B5" s="4" t="s">
        <v>1</v>
      </c>
      <c r="C5" s="5" t="s">
        <v>64</v>
      </c>
      <c r="D5" s="5" t="s">
        <v>2</v>
      </c>
      <c r="E5" s="4" t="s">
        <v>10</v>
      </c>
      <c r="F5" s="5" t="s">
        <v>3</v>
      </c>
      <c r="G5" s="4" t="s">
        <v>11</v>
      </c>
      <c r="H5" s="4" t="s">
        <v>4</v>
      </c>
      <c r="I5" s="5" t="s">
        <v>13</v>
      </c>
    </row>
    <row r="6" spans="1:9" ht="12.75">
      <c r="A6" s="4"/>
      <c r="B6" s="4"/>
      <c r="C6" s="5"/>
      <c r="D6" s="5"/>
      <c r="E6" s="5"/>
      <c r="F6" s="5"/>
      <c r="G6" s="5"/>
      <c r="H6" s="4"/>
      <c r="I6" s="5"/>
    </row>
    <row r="7" spans="2:9" ht="12.75">
      <c r="B7" s="18" t="s">
        <v>6</v>
      </c>
      <c r="C7" s="11" t="str">
        <f>B7</f>
        <v>Mobiliario y equipo de oficina</v>
      </c>
      <c r="D7" s="38"/>
      <c r="E7" s="12"/>
      <c r="H7" s="14"/>
      <c r="I7" s="2"/>
    </row>
    <row r="8" spans="1:9" ht="12.75">
      <c r="A8">
        <v>1</v>
      </c>
      <c r="B8" s="6"/>
      <c r="C8" s="11">
        <v>35400</v>
      </c>
      <c r="D8" s="12">
        <v>2433.91</v>
      </c>
      <c r="E8" s="12">
        <v>0</v>
      </c>
      <c r="F8" s="14">
        <f>VLOOKUP(C8,inpc,2)</f>
        <v>55.51406219</v>
      </c>
      <c r="G8" s="14">
        <f>INPC!B240</f>
        <v>125.564</v>
      </c>
      <c r="H8" s="14">
        <f>IF($G$8&lt;F8,1,TRUNC($G$8/F8,4))</f>
        <v>2.2618</v>
      </c>
      <c r="I8" s="2">
        <f>E8*H8</f>
        <v>0</v>
      </c>
    </row>
    <row r="9" spans="1:9" ht="12.75">
      <c r="A9">
        <f>1+A8</f>
        <v>2</v>
      </c>
      <c r="B9" s="6"/>
      <c r="C9" s="11">
        <v>38018</v>
      </c>
      <c r="D9" s="12">
        <v>19538.29</v>
      </c>
      <c r="E9" s="12">
        <v>12048.612166666668</v>
      </c>
      <c r="F9" s="14">
        <f>VLOOKUP(C9,inpc,2)</f>
        <v>108.305</v>
      </c>
      <c r="G9" s="14"/>
      <c r="H9" s="14">
        <f>IF($G$8&lt;F9,1,TRUNC($G$8/F9,4))</f>
        <v>1.1593</v>
      </c>
      <c r="I9" s="2">
        <f>E9*H9</f>
        <v>13967.956084816667</v>
      </c>
    </row>
    <row r="10" spans="1:9" ht="12.75">
      <c r="A10">
        <f>1+A9</f>
        <v>3</v>
      </c>
      <c r="B10" s="6"/>
      <c r="C10" s="11">
        <v>38139</v>
      </c>
      <c r="D10" s="12">
        <v>17584.46</v>
      </c>
      <c r="E10" s="12">
        <v>11429.899</v>
      </c>
      <c r="F10" s="14">
        <f>VLOOKUP(C10,inpc,2)</f>
        <v>108.737</v>
      </c>
      <c r="G10" s="14"/>
      <c r="H10" s="14">
        <f>IF($G$8&lt;F10,1,TRUNC($G$8/F10,4))</f>
        <v>1.1547</v>
      </c>
      <c r="I10" s="2">
        <f>E10*H10</f>
        <v>13198.1043753</v>
      </c>
    </row>
    <row r="11" spans="1:9" ht="12.75">
      <c r="A11">
        <f>1+A10</f>
        <v>4</v>
      </c>
      <c r="B11" s="6"/>
      <c r="C11" s="11">
        <v>38322</v>
      </c>
      <c r="D11" s="12">
        <v>19564.35</v>
      </c>
      <c r="E11" s="12">
        <v>13695.044999999998</v>
      </c>
      <c r="F11" s="14">
        <f>VLOOKUP(C11,inpc,2)</f>
        <v>112.55</v>
      </c>
      <c r="G11" s="14"/>
      <c r="H11" s="14">
        <f>IF($G$8&lt;F11,1,TRUNC($G$8/F11,4))</f>
        <v>1.1156</v>
      </c>
      <c r="I11" s="2">
        <f>E11*H11</f>
        <v>15278.192201999997</v>
      </c>
    </row>
    <row r="12" spans="1:10" ht="12.75">
      <c r="A12">
        <f>1+A11</f>
        <v>5</v>
      </c>
      <c r="B12" s="6"/>
      <c r="C12" s="11">
        <v>39326</v>
      </c>
      <c r="D12" s="12">
        <v>4165.5</v>
      </c>
      <c r="E12" s="12">
        <v>4061.3625</v>
      </c>
      <c r="F12" s="14">
        <f>VLOOKUP(C12,inpc,2)</f>
        <v>123.689</v>
      </c>
      <c r="G12" s="14"/>
      <c r="H12" s="14">
        <f>IF($G$8&lt;F12,1,TRUNC($G$8/F12,4))</f>
        <v>1.0151</v>
      </c>
      <c r="I12" s="32">
        <v>0</v>
      </c>
      <c r="J12" s="1" t="s">
        <v>53</v>
      </c>
    </row>
    <row r="13" spans="2:9" ht="12.75">
      <c r="B13" s="15" t="s">
        <v>5</v>
      </c>
      <c r="C13" s="11" t="str">
        <f>B13</f>
        <v>Subtotales</v>
      </c>
      <c r="D13" s="16">
        <f>SUM(D8:D12)</f>
        <v>63286.51</v>
      </c>
      <c r="E13" s="16">
        <f>SUM(E8:E12)</f>
        <v>41234.918666666665</v>
      </c>
      <c r="H13" s="14"/>
      <c r="I13" s="16">
        <f>SUM(I8:I12)</f>
        <v>42444.25266211666</v>
      </c>
    </row>
    <row r="14" spans="2:9" ht="12.75">
      <c r="B14" s="15"/>
      <c r="C14" s="11"/>
      <c r="D14" s="22"/>
      <c r="E14" s="17"/>
      <c r="F14" s="2"/>
      <c r="G14" s="2"/>
      <c r="H14" s="14"/>
      <c r="I14" s="17"/>
    </row>
    <row r="15" spans="2:9" ht="12.75">
      <c r="B15" s="10" t="s">
        <v>7</v>
      </c>
      <c r="C15" s="11" t="str">
        <f>B15</f>
        <v>Equipo de cómputo</v>
      </c>
      <c r="D15" s="12"/>
      <c r="E15" s="12"/>
      <c r="H15" s="14"/>
      <c r="I15" s="2"/>
    </row>
    <row r="16" spans="1:9" ht="12.75">
      <c r="A16">
        <f>1+A12</f>
        <v>6</v>
      </c>
      <c r="B16" s="6"/>
      <c r="C16" s="11">
        <v>38047</v>
      </c>
      <c r="D16" s="12">
        <v>34032.25</v>
      </c>
      <c r="E16" s="12">
        <v>0</v>
      </c>
      <c r="F16" s="14">
        <f>VLOOKUP(C16,inpc,2)</f>
        <v>108.672</v>
      </c>
      <c r="G16" s="14"/>
      <c r="H16" s="14">
        <f>IF($G$8&lt;F16,1,TRUNC($G$8/F16,4))</f>
        <v>1.1554</v>
      </c>
      <c r="I16" s="2">
        <f>E16*H16</f>
        <v>0</v>
      </c>
    </row>
    <row r="17" spans="1:9" ht="12.75">
      <c r="A17">
        <f>1+A16</f>
        <v>7</v>
      </c>
      <c r="B17" s="6"/>
      <c r="C17" s="11">
        <v>38991</v>
      </c>
      <c r="D17" s="12">
        <v>9400</v>
      </c>
      <c r="E17" s="12">
        <v>6110</v>
      </c>
      <c r="F17" s="14">
        <f>VLOOKUP(C17,inpc,2)</f>
        <v>119.691</v>
      </c>
      <c r="G17" s="14"/>
      <c r="H17" s="14">
        <f>IF($G$8&lt;F17,1,TRUNC($G$8/F17,4))</f>
        <v>1.049</v>
      </c>
      <c r="I17" s="2">
        <f>E17*H17</f>
        <v>6409.389999999999</v>
      </c>
    </row>
    <row r="18" spans="1:9" ht="12.75">
      <c r="A18">
        <f>1+A17</f>
        <v>8</v>
      </c>
      <c r="B18" s="6"/>
      <c r="C18" s="11">
        <v>39142</v>
      </c>
      <c r="D18" s="12">
        <v>8746.25</v>
      </c>
      <c r="E18" s="12">
        <v>6778.34375</v>
      </c>
      <c r="F18" s="14">
        <f>VLOOKUP(C18,inpc,2)</f>
        <v>122.244</v>
      </c>
      <c r="G18" s="14"/>
      <c r="H18" s="14">
        <f>IF($G$8&lt;F18,1,TRUNC($G$8/F18,4))</f>
        <v>1.0271</v>
      </c>
      <c r="I18" s="2">
        <f>E18*H18</f>
        <v>6962.036865624999</v>
      </c>
    </row>
    <row r="19" spans="1:10" ht="12.75">
      <c r="A19">
        <f>1+A18</f>
        <v>9</v>
      </c>
      <c r="B19" s="6"/>
      <c r="C19" s="11">
        <v>39387</v>
      </c>
      <c r="D19" s="12">
        <v>4305.22</v>
      </c>
      <c r="E19" s="12">
        <v>4197.5895</v>
      </c>
      <c r="F19" s="14">
        <f>VLOOKUP(C19,inpc,2)</f>
        <v>125.047</v>
      </c>
      <c r="G19" s="14"/>
      <c r="H19" s="14">
        <f>IF($G$8&lt;F19,1,TRUNC($G$8/F19,4))</f>
        <v>1.0041</v>
      </c>
      <c r="I19" s="32">
        <v>0</v>
      </c>
      <c r="J19" s="1" t="s">
        <v>53</v>
      </c>
    </row>
    <row r="20" spans="2:9" ht="12.75">
      <c r="B20" s="15" t="s">
        <v>5</v>
      </c>
      <c r="C20" s="11" t="str">
        <f>B20</f>
        <v>Subtotales</v>
      </c>
      <c r="D20" s="16">
        <f>SUM(D16:D19)</f>
        <v>56483.72</v>
      </c>
      <c r="E20" s="16">
        <f>SUM(E16:E19)</f>
        <v>17085.933250000002</v>
      </c>
      <c r="H20" s="14"/>
      <c r="I20" s="16">
        <f>SUM(I16:I19)</f>
        <v>13371.426865624999</v>
      </c>
    </row>
    <row r="21" spans="2:9" ht="12.75">
      <c r="B21" s="15"/>
      <c r="C21" s="11"/>
      <c r="D21" s="22"/>
      <c r="E21" s="17"/>
      <c r="F21" s="2"/>
      <c r="G21" s="2"/>
      <c r="H21" s="14"/>
      <c r="I21" s="17"/>
    </row>
    <row r="22" spans="2:9" ht="12.75">
      <c r="B22" s="10" t="s">
        <v>8</v>
      </c>
      <c r="C22" s="11" t="str">
        <f>B22</f>
        <v>Equipo de transporte</v>
      </c>
      <c r="D22" s="12"/>
      <c r="E22" s="12"/>
      <c r="H22" s="14"/>
      <c r="I22" s="2"/>
    </row>
    <row r="23" spans="1:9" ht="12.75">
      <c r="A23">
        <f>1+A19</f>
        <v>10</v>
      </c>
      <c r="B23" s="6"/>
      <c r="C23" s="11">
        <v>35551</v>
      </c>
      <c r="D23" s="12">
        <v>36000</v>
      </c>
      <c r="E23" s="12">
        <v>0</v>
      </c>
      <c r="F23" s="14">
        <f>VLOOKUP(C23,inpc,2)</f>
        <v>59.79311185</v>
      </c>
      <c r="G23" s="14"/>
      <c r="H23" s="14">
        <f>IF($G$8&lt;F23,1,TRUNC($G$8/F23,4))</f>
        <v>2.0999</v>
      </c>
      <c r="I23" s="2">
        <f>E23*H23</f>
        <v>0</v>
      </c>
    </row>
    <row r="24" spans="1:9" ht="12.75">
      <c r="A24">
        <f>1+A23</f>
        <v>11</v>
      </c>
      <c r="B24" s="6"/>
      <c r="C24" s="11">
        <v>38534</v>
      </c>
      <c r="D24" s="12">
        <v>106956.52</v>
      </c>
      <c r="E24" s="12">
        <v>42336.955833333326</v>
      </c>
      <c r="F24" s="14">
        <f>VLOOKUP(C24,inpc,2)</f>
        <v>113.891</v>
      </c>
      <c r="G24" s="14"/>
      <c r="H24" s="14">
        <f>IF($G$8&lt;F24,1,TRUNC($G$8/F24,4))</f>
        <v>1.1024</v>
      </c>
      <c r="I24" s="2">
        <f>E24*H24</f>
        <v>46672.26011066666</v>
      </c>
    </row>
    <row r="25" spans="1:10" ht="12.75">
      <c r="A25">
        <f>1+A24</f>
        <v>12</v>
      </c>
      <c r="B25" s="6"/>
      <c r="C25" s="11">
        <v>39326</v>
      </c>
      <c r="D25" s="12">
        <v>387391.3</v>
      </c>
      <c r="E25" s="12">
        <v>363179.34375</v>
      </c>
      <c r="F25" s="14">
        <f>VLOOKUP(C25,inpc,2)</f>
        <v>123.689</v>
      </c>
      <c r="G25" s="14"/>
      <c r="H25" s="14">
        <f>IF($G$8&lt;F25,1,TRUNC($G$8/F25,4))</f>
        <v>1.0151</v>
      </c>
      <c r="I25" s="32">
        <v>0</v>
      </c>
      <c r="J25" s="1" t="s">
        <v>53</v>
      </c>
    </row>
    <row r="26" spans="2:9" ht="12.75">
      <c r="B26" s="15" t="s">
        <v>5</v>
      </c>
      <c r="C26" s="11" t="str">
        <f>B26</f>
        <v>Subtotales</v>
      </c>
      <c r="D26" s="16">
        <f>SUM(D23:D25)</f>
        <v>530347.8200000001</v>
      </c>
      <c r="E26" s="16">
        <f>SUM(E23:E25)</f>
        <v>405516.2995833333</v>
      </c>
      <c r="F26" s="16">
        <v>97558.683125</v>
      </c>
      <c r="G26" s="17"/>
      <c r="H26" s="14"/>
      <c r="I26" s="16">
        <f>SUM(I23:I25)</f>
        <v>46672.26011066666</v>
      </c>
    </row>
    <row r="27" spans="2:9" ht="12.75">
      <c r="B27" s="15"/>
      <c r="C27" s="11"/>
      <c r="D27" s="22"/>
      <c r="E27" s="17"/>
      <c r="F27" s="2"/>
      <c r="G27" s="2"/>
      <c r="H27" s="14"/>
      <c r="I27" s="17"/>
    </row>
    <row r="28" spans="2:9" ht="12.75">
      <c r="B28" s="1"/>
      <c r="C28" s="11"/>
      <c r="D28" s="12"/>
      <c r="E28" s="12"/>
      <c r="H28" s="14"/>
      <c r="I28" s="2"/>
    </row>
    <row r="29" spans="2:9" ht="12.75">
      <c r="B29" s="19" t="s">
        <v>9</v>
      </c>
      <c r="C29" s="11" t="str">
        <f>B29</f>
        <v>Totales</v>
      </c>
      <c r="D29" s="16">
        <f>D13+D20+D26</f>
        <v>650118.05</v>
      </c>
      <c r="E29" s="16">
        <f>E13+E20+E26</f>
        <v>463837.1515</v>
      </c>
      <c r="H29" s="14"/>
      <c r="I29" s="16">
        <f>I13+I20+I26</f>
        <v>102487.93963840832</v>
      </c>
    </row>
    <row r="33" ht="12.75">
      <c r="B33" s="8" t="s">
        <v>24</v>
      </c>
    </row>
    <row r="34" spans="2:4" ht="12.75">
      <c r="B34" s="1" t="s">
        <v>12</v>
      </c>
      <c r="D34">
        <f>I29</f>
        <v>102487.93963840832</v>
      </c>
    </row>
    <row r="35" spans="2:4" ht="12.75">
      <c r="B35" t="s">
        <v>14</v>
      </c>
      <c r="D35" s="25">
        <v>0.175</v>
      </c>
    </row>
    <row r="36" spans="2:4" ht="12.75">
      <c r="B36" t="s">
        <v>15</v>
      </c>
      <c r="D36" s="2">
        <f>ROUND(D34*D35,2)</f>
        <v>17935.39</v>
      </c>
    </row>
    <row r="37" spans="2:4" ht="12.75">
      <c r="B37" t="s">
        <v>16</v>
      </c>
      <c r="D37" s="13">
        <v>0.05</v>
      </c>
    </row>
    <row r="38" spans="2:4" ht="12.75">
      <c r="B38" t="s">
        <v>17</v>
      </c>
      <c r="D38" s="2">
        <f>ROUND(D36*D37,2)</f>
        <v>896.77</v>
      </c>
    </row>
    <row r="39" spans="2:4" ht="12.75">
      <c r="B39" t="s">
        <v>18</v>
      </c>
      <c r="D39" s="2">
        <f>ROUND(D38/12,2)</f>
        <v>74.73</v>
      </c>
    </row>
    <row r="40" ht="12.75">
      <c r="B40" s="1" t="s">
        <v>19</v>
      </c>
    </row>
    <row r="41" spans="2:3" ht="12.75">
      <c r="B41" s="1" t="s">
        <v>11</v>
      </c>
      <c r="C41" s="26">
        <f>G8</f>
        <v>125.564</v>
      </c>
    </row>
    <row r="42" spans="2:7" ht="12.75">
      <c r="B42" s="1" t="s">
        <v>20</v>
      </c>
      <c r="C42" s="26">
        <f>INPC!B264</f>
        <v>138.541</v>
      </c>
      <c r="D42" s="27">
        <f>TRUNC(C42/C41,4)</f>
        <v>1.1033</v>
      </c>
      <c r="G42" s="27"/>
    </row>
    <row r="43" spans="2:7" ht="12.75">
      <c r="B43" t="s">
        <v>21</v>
      </c>
      <c r="D43" s="29">
        <f>ROUND(D39*D42,2)</f>
        <v>82.45</v>
      </c>
      <c r="G43" s="2"/>
    </row>
    <row r="44" spans="2:7" ht="12.75">
      <c r="B44" s="6" t="s">
        <v>37</v>
      </c>
      <c r="D44" s="33">
        <f>C53</f>
        <v>12</v>
      </c>
      <c r="G44" s="2"/>
    </row>
    <row r="45" spans="2:7" ht="12.75">
      <c r="B45" s="6" t="s">
        <v>38</v>
      </c>
      <c r="D45" s="31">
        <f>D43*D44</f>
        <v>989.4000000000001</v>
      </c>
      <c r="G45" s="2"/>
    </row>
    <row r="46" spans="4:7" ht="12.75">
      <c r="D46" s="29"/>
      <c r="G46" s="2"/>
    </row>
    <row r="47" ht="12.75">
      <c r="B47" s="1" t="s">
        <v>22</v>
      </c>
    </row>
    <row r="48" spans="2:3" ht="12.75">
      <c r="B48" s="1" t="s">
        <v>11</v>
      </c>
      <c r="C48" s="26">
        <f>C41</f>
        <v>125.564</v>
      </c>
    </row>
    <row r="49" spans="2:7" ht="12.75">
      <c r="B49" s="1" t="s">
        <v>23</v>
      </c>
      <c r="C49" s="26">
        <f>INPC!B270</f>
        <v>140.47</v>
      </c>
      <c r="D49" s="27">
        <f>TRUNC(C49/C48,4)</f>
        <v>1.1187</v>
      </c>
      <c r="G49" s="27"/>
    </row>
    <row r="50" spans="2:7" ht="12.75">
      <c r="B50" s="1" t="s">
        <v>25</v>
      </c>
      <c r="D50" s="2">
        <f>ROUND(D38*D49,2)</f>
        <v>1003.22</v>
      </c>
      <c r="G50" s="2"/>
    </row>
    <row r="52" ht="12.75">
      <c r="B52" s="6" t="s">
        <v>42</v>
      </c>
    </row>
    <row r="53" spans="2:3" ht="12.75">
      <c r="B53" s="6" t="s">
        <v>43</v>
      </c>
      <c r="C53" s="8">
        <f>RESUMEN!B5</f>
        <v>12</v>
      </c>
    </row>
    <row r="54" spans="2:3" ht="12.75">
      <c r="B54" t="s">
        <v>44</v>
      </c>
      <c r="C54">
        <v>2</v>
      </c>
    </row>
    <row r="55" spans="2:10" ht="12.75">
      <c r="B55" s="15" t="s">
        <v>45</v>
      </c>
      <c r="C55" s="8">
        <f>D34/2-(C54*12+C53)*D34/12/20</f>
        <v>35870.77887344291</v>
      </c>
      <c r="J55" t="s">
        <v>54</v>
      </c>
    </row>
  </sheetData>
  <printOptions/>
  <pageMargins left="0.75" right="0.75" top="1" bottom="1" header="0" footer="0"/>
  <pageSetup fitToHeight="0" horizontalDpi="1200" verticalDpi="1200" orientation="landscape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2"/>
  <sheetViews>
    <sheetView workbookViewId="0" topLeftCell="A264">
      <selection activeCell="B278" sqref="B278"/>
    </sheetView>
  </sheetViews>
  <sheetFormatPr defaultColWidth="12" defaultRowHeight="12.75"/>
  <cols>
    <col min="1" max="1" width="9.33203125" style="0" customWidth="1"/>
    <col min="2" max="2" width="13.33203125" style="0" customWidth="1"/>
    <col min="3" max="16384" width="9.33203125" style="0" customWidth="1"/>
  </cols>
  <sheetData>
    <row r="1" spans="1:2" ht="12.75">
      <c r="A1" s="20">
        <v>32143</v>
      </c>
      <c r="B1" s="24">
        <v>9.10761619</v>
      </c>
    </row>
    <row r="2" spans="1:2" ht="12.75">
      <c r="A2" s="20">
        <v>32174</v>
      </c>
      <c r="B2" s="24">
        <v>9.8672597</v>
      </c>
    </row>
    <row r="3" spans="1:2" ht="12.75">
      <c r="A3" s="20">
        <v>32203</v>
      </c>
      <c r="B3" s="24">
        <v>10.37254272</v>
      </c>
    </row>
    <row r="4" spans="1:2" ht="12.75">
      <c r="A4" s="20">
        <v>32234</v>
      </c>
      <c r="B4" s="24">
        <v>10.69180094</v>
      </c>
    </row>
    <row r="5" spans="1:2" ht="12.75">
      <c r="A5" s="20">
        <v>32264</v>
      </c>
      <c r="B5" s="24">
        <v>10.89866692</v>
      </c>
    </row>
    <row r="6" spans="1:2" ht="12.75">
      <c r="A6" s="20">
        <v>32295</v>
      </c>
      <c r="B6" s="24">
        <v>11.12100519</v>
      </c>
    </row>
    <row r="7" spans="1:2" ht="12.75">
      <c r="A7" s="20">
        <v>32325</v>
      </c>
      <c r="B7" s="24">
        <v>11.30663106</v>
      </c>
    </row>
    <row r="8" spans="1:2" ht="12.75">
      <c r="A8" s="20">
        <v>32356</v>
      </c>
      <c r="B8" s="24">
        <v>11.41064859</v>
      </c>
    </row>
    <row r="9" spans="1:2" ht="12.75">
      <c r="A9" s="20">
        <v>32387</v>
      </c>
      <c r="B9" s="24">
        <v>11.47588429</v>
      </c>
    </row>
    <row r="10" spans="1:2" ht="12.75">
      <c r="A10" s="20">
        <v>32417</v>
      </c>
      <c r="B10" s="24">
        <v>11.56341836</v>
      </c>
    </row>
    <row r="11" spans="1:2" ht="12.75">
      <c r="A11" s="20">
        <v>32448</v>
      </c>
      <c r="B11" s="24">
        <v>11.71816615</v>
      </c>
    </row>
    <row r="12" spans="1:2" ht="12.75">
      <c r="A12" s="20">
        <v>32478</v>
      </c>
      <c r="B12" s="24">
        <v>11.96266151</v>
      </c>
    </row>
    <row r="13" spans="1:2" ht="12.75">
      <c r="A13" s="20">
        <v>32509</v>
      </c>
      <c r="B13" s="24">
        <v>12.25550187</v>
      </c>
    </row>
    <row r="14" spans="1:2" ht="12.75">
      <c r="A14" s="20">
        <v>32540</v>
      </c>
      <c r="B14" s="24">
        <v>12.42181578</v>
      </c>
    </row>
    <row r="15" spans="1:2" ht="12.75">
      <c r="A15" s="20">
        <v>32568</v>
      </c>
      <c r="B15" s="24">
        <v>12.55647592</v>
      </c>
    </row>
    <row r="16" spans="1:2" ht="12.75">
      <c r="A16" s="20">
        <v>32599</v>
      </c>
      <c r="B16" s="24">
        <v>12.74425434</v>
      </c>
    </row>
    <row r="17" spans="1:2" ht="12.75">
      <c r="A17" s="20">
        <v>32629</v>
      </c>
      <c r="B17" s="24">
        <v>12.91966878</v>
      </c>
    </row>
    <row r="18" spans="1:2" ht="12.75">
      <c r="A18" s="20">
        <v>32660</v>
      </c>
      <c r="B18" s="24">
        <v>13.07657465</v>
      </c>
    </row>
    <row r="19" spans="1:2" ht="12.75">
      <c r="A19" s="20">
        <v>32690</v>
      </c>
      <c r="B19" s="24">
        <v>13.20737849</v>
      </c>
    </row>
    <row r="20" spans="1:2" ht="12.75">
      <c r="A20" s="20">
        <v>32721</v>
      </c>
      <c r="B20" s="24">
        <v>13.33320405</v>
      </c>
    </row>
    <row r="21" spans="1:2" ht="12.75">
      <c r="A21" s="20">
        <v>32752</v>
      </c>
      <c r="B21" s="24">
        <v>13.46071951</v>
      </c>
    </row>
    <row r="22" spans="1:2" ht="12.75">
      <c r="A22" s="20">
        <v>32782</v>
      </c>
      <c r="B22" s="24">
        <v>13.65979533</v>
      </c>
    </row>
    <row r="23" spans="1:2" ht="12.75">
      <c r="A23" s="20">
        <v>32813</v>
      </c>
      <c r="B23" s="24">
        <v>13.85153255</v>
      </c>
    </row>
    <row r="24" spans="1:2" ht="12.75">
      <c r="A24" s="20">
        <v>32843</v>
      </c>
      <c r="B24" s="24">
        <v>14.31900058</v>
      </c>
    </row>
    <row r="25" spans="1:2" ht="12.75">
      <c r="A25" s="20">
        <v>32874</v>
      </c>
      <c r="B25" s="24">
        <v>15.01006183</v>
      </c>
    </row>
    <row r="26" spans="1:2" ht="12.75">
      <c r="A26" s="20">
        <v>32905</v>
      </c>
      <c r="B26" s="24">
        <v>15.34995346</v>
      </c>
    </row>
    <row r="27" spans="1:2" ht="12.75">
      <c r="A27" s="20">
        <v>32933</v>
      </c>
      <c r="B27" s="24">
        <v>15.62056193</v>
      </c>
    </row>
    <row r="28" spans="1:2" ht="12.75">
      <c r="A28" s="20">
        <v>32964</v>
      </c>
      <c r="B28" s="24">
        <v>15.85830046</v>
      </c>
    </row>
    <row r="29" spans="1:2" ht="12.75">
      <c r="A29" s="20">
        <v>32994</v>
      </c>
      <c r="B29" s="24">
        <v>16.13503967</v>
      </c>
    </row>
    <row r="30" spans="1:2" ht="12.75">
      <c r="A30" s="20">
        <v>33025</v>
      </c>
      <c r="B30" s="24">
        <v>16.49040912</v>
      </c>
    </row>
    <row r="31" spans="1:2" ht="12.75">
      <c r="A31" s="20">
        <v>33055</v>
      </c>
      <c r="B31" s="24">
        <v>16.79114215</v>
      </c>
    </row>
    <row r="32" spans="1:2" ht="12.75">
      <c r="A32" s="20">
        <v>33086</v>
      </c>
      <c r="B32" s="24">
        <v>17.0772423</v>
      </c>
    </row>
    <row r="33" spans="1:2" ht="12.75">
      <c r="A33" s="20">
        <v>33117</v>
      </c>
      <c r="B33" s="24">
        <v>17.32067385</v>
      </c>
    </row>
    <row r="34" spans="1:2" ht="12.75">
      <c r="A34" s="20">
        <v>33147</v>
      </c>
      <c r="B34" s="24">
        <v>17.56967931</v>
      </c>
    </row>
    <row r="35" spans="1:2" ht="12.75">
      <c r="A35" s="20">
        <v>33178</v>
      </c>
      <c r="B35" s="24">
        <v>18.0361611</v>
      </c>
    </row>
    <row r="36" spans="1:2" ht="12.75">
      <c r="A36" s="20">
        <v>33208</v>
      </c>
      <c r="B36" s="24">
        <v>18.60461592</v>
      </c>
    </row>
    <row r="37" spans="1:2" ht="12.75">
      <c r="A37" s="20">
        <v>33239</v>
      </c>
      <c r="B37" s="24">
        <v>19.07882416</v>
      </c>
    </row>
    <row r="38" spans="1:2" ht="12.75">
      <c r="A38" s="20">
        <v>33270</v>
      </c>
      <c r="B38" s="24">
        <v>19.41188693</v>
      </c>
    </row>
    <row r="39" spans="1:2" ht="12.75">
      <c r="A39" s="20">
        <v>33298</v>
      </c>
      <c r="B39" s="24">
        <v>19.68872033</v>
      </c>
    </row>
    <row r="40" spans="1:2" ht="12.75">
      <c r="A40" s="20">
        <v>33329</v>
      </c>
      <c r="B40" s="24">
        <v>19.89496853</v>
      </c>
    </row>
    <row r="41" spans="1:2" ht="12.75">
      <c r="A41" s="20">
        <v>33359</v>
      </c>
      <c r="B41" s="24">
        <v>20.08945391</v>
      </c>
    </row>
    <row r="42" spans="1:2" ht="12.75">
      <c r="A42" s="20">
        <v>33390</v>
      </c>
      <c r="B42" s="24">
        <v>20.30025376</v>
      </c>
    </row>
    <row r="43" spans="1:2" ht="12.75">
      <c r="A43" s="20">
        <v>33420</v>
      </c>
      <c r="B43" s="24">
        <v>20.47964917</v>
      </c>
    </row>
    <row r="44" spans="1:2" ht="12.75">
      <c r="A44" s="20">
        <v>33451</v>
      </c>
      <c r="B44" s="24">
        <v>20.62217981</v>
      </c>
    </row>
    <row r="45" spans="1:2" ht="12.75">
      <c r="A45" s="20">
        <v>33482</v>
      </c>
      <c r="B45" s="24">
        <v>20.8276163</v>
      </c>
    </row>
    <row r="46" spans="1:2" ht="12.75">
      <c r="A46" s="20">
        <v>33512</v>
      </c>
      <c r="B46" s="24">
        <v>21.06985384</v>
      </c>
    </row>
    <row r="47" spans="1:2" ht="12.75">
      <c r="A47" s="20">
        <v>33543</v>
      </c>
      <c r="B47" s="24">
        <v>21.59302487</v>
      </c>
    </row>
    <row r="48" spans="1:2" ht="12.75">
      <c r="A48" s="20">
        <v>33573</v>
      </c>
      <c r="B48" s="24">
        <v>22.10128322</v>
      </c>
    </row>
    <row r="49" spans="1:2" ht="12.75">
      <c r="A49" s="20">
        <v>33604</v>
      </c>
      <c r="B49" s="24">
        <v>22.50297533</v>
      </c>
    </row>
    <row r="50" spans="1:2" ht="12.75">
      <c r="A50" s="20">
        <v>33635</v>
      </c>
      <c r="B50" s="24">
        <v>22.76959176</v>
      </c>
    </row>
    <row r="51" spans="1:2" ht="12.75">
      <c r="A51" s="20">
        <v>33664</v>
      </c>
      <c r="B51" s="24">
        <v>23.00131868</v>
      </c>
    </row>
    <row r="52" spans="1:2" ht="12.75">
      <c r="A52" s="20">
        <v>33695</v>
      </c>
      <c r="B52" s="24">
        <v>23.20636178</v>
      </c>
    </row>
    <row r="53" spans="1:2" ht="12.75">
      <c r="A53" s="20">
        <v>33725</v>
      </c>
      <c r="B53" s="24">
        <v>23.35936981</v>
      </c>
    </row>
    <row r="54" spans="1:2" ht="12.75">
      <c r="A54" s="20">
        <v>33756</v>
      </c>
      <c r="B54" s="24">
        <v>23.51747523</v>
      </c>
    </row>
    <row r="55" spans="1:2" ht="12.75">
      <c r="A55" s="20">
        <v>33786</v>
      </c>
      <c r="B55" s="24">
        <v>23.66596762</v>
      </c>
    </row>
    <row r="56" spans="1:2" ht="12.75">
      <c r="A56" s="20">
        <v>33817</v>
      </c>
      <c r="B56" s="24">
        <v>23.81135724</v>
      </c>
    </row>
    <row r="57" spans="1:2" ht="12.75">
      <c r="A57" s="20">
        <v>33848</v>
      </c>
      <c r="B57" s="24">
        <v>24.0184864</v>
      </c>
    </row>
    <row r="58" spans="1:2" ht="12.75">
      <c r="A58" s="20">
        <v>33878</v>
      </c>
      <c r="B58" s="24">
        <v>24.19143525</v>
      </c>
    </row>
    <row r="59" spans="1:2" ht="12.75">
      <c r="A59" s="20">
        <v>33909</v>
      </c>
      <c r="B59" s="24">
        <v>24.39243091</v>
      </c>
    </row>
    <row r="60" spans="1:2" ht="12.75">
      <c r="A60" s="20">
        <v>33939</v>
      </c>
      <c r="B60" s="24">
        <v>24.73975532</v>
      </c>
    </row>
    <row r="61" spans="1:2" ht="12.75">
      <c r="A61" s="20">
        <v>33970</v>
      </c>
      <c r="B61" s="24">
        <v>25.050082</v>
      </c>
    </row>
    <row r="62" spans="1:2" ht="12.75">
      <c r="A62" s="20">
        <v>34001</v>
      </c>
      <c r="B62" s="24">
        <v>25.2547428</v>
      </c>
    </row>
    <row r="63" spans="1:2" ht="12.75">
      <c r="A63" s="20">
        <v>34029</v>
      </c>
      <c r="B63" s="24">
        <v>25.40192482</v>
      </c>
    </row>
    <row r="64" spans="1:2" ht="12.75">
      <c r="A64" s="20">
        <v>34060</v>
      </c>
      <c r="B64" s="24">
        <v>25.54840872</v>
      </c>
    </row>
    <row r="65" spans="1:2" ht="12.75">
      <c r="A65" s="20">
        <v>34090</v>
      </c>
      <c r="B65" s="24">
        <v>25.69444937</v>
      </c>
    </row>
    <row r="66" spans="1:2" ht="12.75">
      <c r="A66" s="20">
        <v>34121</v>
      </c>
      <c r="B66" s="24">
        <v>25.83856464</v>
      </c>
    </row>
    <row r="67" spans="1:2" ht="12.75">
      <c r="A67" s="20">
        <v>34151</v>
      </c>
      <c r="B67" s="24">
        <v>25.96273354</v>
      </c>
    </row>
    <row r="68" spans="1:2" ht="12.75">
      <c r="A68" s="20">
        <v>34182</v>
      </c>
      <c r="B68" s="24">
        <v>26.10169322</v>
      </c>
    </row>
    <row r="69" spans="1:2" ht="12.75">
      <c r="A69" s="20">
        <v>34213</v>
      </c>
      <c r="B69" s="24">
        <v>26.29500953</v>
      </c>
    </row>
    <row r="70" spans="1:2" ht="12.75">
      <c r="A70" s="20">
        <v>34243</v>
      </c>
      <c r="B70" s="24">
        <v>26.40255092</v>
      </c>
    </row>
    <row r="71" spans="1:2" ht="12.75">
      <c r="A71" s="20">
        <v>34274</v>
      </c>
      <c r="B71" s="24">
        <v>26.51900445</v>
      </c>
    </row>
    <row r="72" spans="1:2" ht="12.75">
      <c r="A72" s="20">
        <v>34304</v>
      </c>
      <c r="B72" s="24">
        <v>26.72120797</v>
      </c>
    </row>
    <row r="73" spans="1:2" ht="12.75">
      <c r="A73" s="20">
        <v>34335</v>
      </c>
      <c r="B73" s="24">
        <v>26.92836761</v>
      </c>
    </row>
    <row r="74" spans="1:2" ht="12.75">
      <c r="A74" s="20">
        <v>34366</v>
      </c>
      <c r="B74" s="24">
        <v>27.06686465</v>
      </c>
    </row>
    <row r="75" spans="1:2" ht="12.75">
      <c r="A75" s="20">
        <v>34394</v>
      </c>
      <c r="B75" s="24">
        <v>27.20604042</v>
      </c>
    </row>
    <row r="76" spans="1:2" ht="12.75">
      <c r="A76" s="20">
        <v>34425</v>
      </c>
      <c r="B76" s="24">
        <v>27.33928215</v>
      </c>
    </row>
    <row r="77" spans="1:2" ht="12.75">
      <c r="A77" s="20">
        <v>34455</v>
      </c>
      <c r="B77" s="24">
        <v>27.47137419</v>
      </c>
    </row>
    <row r="78" spans="1:2" ht="12.75">
      <c r="A78" s="20">
        <v>34486</v>
      </c>
      <c r="B78" s="24">
        <v>27.60883513</v>
      </c>
    </row>
    <row r="79" spans="1:2" ht="12.75">
      <c r="A79" s="20">
        <v>34516</v>
      </c>
      <c r="B79" s="24">
        <v>27.73127812</v>
      </c>
    </row>
    <row r="80" spans="1:2" ht="12.75">
      <c r="A80" s="20">
        <v>34547</v>
      </c>
      <c r="B80" s="24">
        <v>27.86053057</v>
      </c>
    </row>
    <row r="81" spans="1:2" ht="12.75">
      <c r="A81" s="20">
        <v>34578</v>
      </c>
      <c r="B81" s="24">
        <v>28.05867556</v>
      </c>
    </row>
    <row r="82" spans="1:2" ht="12.75">
      <c r="A82" s="20">
        <v>34608</v>
      </c>
      <c r="B82" s="24">
        <v>28.20597394</v>
      </c>
    </row>
    <row r="83" spans="1:2" ht="12.75">
      <c r="A83" s="20">
        <v>34639</v>
      </c>
      <c r="B83" s="24">
        <v>28.35676016</v>
      </c>
    </row>
    <row r="84" spans="1:2" ht="12.75">
      <c r="A84" s="20">
        <v>34669</v>
      </c>
      <c r="B84" s="24">
        <v>28.60546641</v>
      </c>
    </row>
    <row r="85" spans="1:2" ht="12.75">
      <c r="A85" s="20">
        <v>34700</v>
      </c>
      <c r="B85" s="24">
        <v>29.68216019</v>
      </c>
    </row>
    <row r="86" spans="1:2" ht="12.75">
      <c r="A86" s="20">
        <v>34731</v>
      </c>
      <c r="B86" s="24">
        <v>30.94016644</v>
      </c>
    </row>
    <row r="87" spans="1:2" ht="12.75">
      <c r="A87" s="20">
        <v>34759</v>
      </c>
      <c r="B87" s="24">
        <v>32.76412314</v>
      </c>
    </row>
    <row r="88" spans="1:2" ht="12.75">
      <c r="A88" s="20">
        <v>34790</v>
      </c>
      <c r="B88" s="24">
        <v>35.37488088</v>
      </c>
    </row>
    <row r="89" spans="1:2" ht="12.75">
      <c r="A89" s="20">
        <v>34820</v>
      </c>
      <c r="B89" s="24">
        <v>36.85340529</v>
      </c>
    </row>
    <row r="90" spans="1:2" ht="12.75">
      <c r="A90" s="20">
        <v>34851</v>
      </c>
      <c r="B90" s="24">
        <v>38.02303805</v>
      </c>
    </row>
    <row r="91" spans="1:2" ht="12.75">
      <c r="A91" s="20">
        <v>34881</v>
      </c>
      <c r="B91" s="24">
        <v>38.79817602</v>
      </c>
    </row>
    <row r="92" spans="1:2" ht="12.75">
      <c r="A92" s="20">
        <v>34912</v>
      </c>
      <c r="B92" s="24">
        <v>39.44172337</v>
      </c>
    </row>
    <row r="93" spans="1:2" ht="12.75">
      <c r="A93" s="20">
        <v>34943</v>
      </c>
      <c r="B93" s="24">
        <v>40.25758516</v>
      </c>
    </row>
    <row r="94" spans="1:2" ht="12.75">
      <c r="A94" s="20">
        <v>34973</v>
      </c>
      <c r="B94" s="24">
        <v>41.08591343</v>
      </c>
    </row>
    <row r="95" spans="1:2" ht="12.75">
      <c r="A95" s="20">
        <v>35004</v>
      </c>
      <c r="B95" s="24">
        <v>42.09902263</v>
      </c>
    </row>
    <row r="96" spans="1:2" ht="12.75">
      <c r="A96" s="20">
        <v>35034</v>
      </c>
      <c r="B96" s="24">
        <v>43.47061235</v>
      </c>
    </row>
    <row r="97" spans="1:2" ht="12.75">
      <c r="A97" s="20">
        <v>35065</v>
      </c>
      <c r="B97" s="24">
        <v>45.03335476</v>
      </c>
    </row>
    <row r="98" spans="1:2" ht="12.75">
      <c r="A98" s="20">
        <v>35096</v>
      </c>
      <c r="B98" s="24">
        <v>46.08441746</v>
      </c>
    </row>
    <row r="99" spans="1:2" ht="12.75">
      <c r="A99" s="20">
        <v>35125</v>
      </c>
      <c r="B99" s="24">
        <v>47.09891181</v>
      </c>
    </row>
    <row r="100" spans="1:2" ht="12.75">
      <c r="A100" s="20">
        <v>35156</v>
      </c>
      <c r="B100" s="24">
        <v>48.43781166</v>
      </c>
    </row>
    <row r="101" spans="1:2" ht="12.75">
      <c r="A101" s="20">
        <v>35186</v>
      </c>
      <c r="B101" s="24">
        <v>49.32071541</v>
      </c>
    </row>
    <row r="102" spans="1:2" ht="12.75">
      <c r="A102" s="20">
        <v>35217</v>
      </c>
      <c r="B102" s="24">
        <v>50.12383369</v>
      </c>
    </row>
    <row r="103" spans="1:2" ht="12.75">
      <c r="A103" s="20">
        <v>35247</v>
      </c>
      <c r="B103" s="24">
        <v>50.83636223</v>
      </c>
    </row>
    <row r="104" spans="1:2" ht="12.75">
      <c r="A104" s="20">
        <v>35278</v>
      </c>
      <c r="B104" s="24">
        <v>51.51204539</v>
      </c>
    </row>
    <row r="105" spans="1:2" ht="12.75">
      <c r="A105" s="20">
        <v>35309</v>
      </c>
      <c r="B105" s="24">
        <v>52.3356641</v>
      </c>
    </row>
    <row r="106" spans="1:2" ht="12.75">
      <c r="A106" s="20">
        <v>35339</v>
      </c>
      <c r="B106" s="24">
        <v>52.9889076</v>
      </c>
    </row>
    <row r="107" spans="1:2" ht="12.75">
      <c r="A107" s="20">
        <v>35370</v>
      </c>
      <c r="B107" s="24">
        <v>53.79174885</v>
      </c>
    </row>
    <row r="108" spans="1:2" ht="12.75">
      <c r="A108" s="20">
        <v>35400</v>
      </c>
      <c r="B108" s="24">
        <v>55.51406219</v>
      </c>
    </row>
    <row r="109" spans="1:2" ht="12.75">
      <c r="A109" s="20">
        <v>35431</v>
      </c>
      <c r="B109" s="24">
        <v>56.94161255</v>
      </c>
    </row>
    <row r="110" spans="1:2" ht="12.75">
      <c r="A110" s="20">
        <v>35462</v>
      </c>
      <c r="B110" s="24">
        <v>57.89848408</v>
      </c>
    </row>
    <row r="111" spans="1:2" ht="12.75">
      <c r="A111" s="20">
        <v>35490</v>
      </c>
      <c r="B111" s="24">
        <v>58.61904656</v>
      </c>
    </row>
    <row r="112" spans="1:2" ht="12.75">
      <c r="A112" s="20">
        <v>35521</v>
      </c>
      <c r="B112" s="24">
        <v>59.2523437</v>
      </c>
    </row>
    <row r="113" spans="1:2" ht="12.75">
      <c r="A113" s="20">
        <v>35551</v>
      </c>
      <c r="B113" s="24">
        <v>59.79311185</v>
      </c>
    </row>
    <row r="114" spans="1:2" ht="12.75">
      <c r="A114" s="20">
        <v>35582</v>
      </c>
      <c r="B114" s="24">
        <v>60.3236298</v>
      </c>
    </row>
    <row r="115" spans="1:2" ht="12.75">
      <c r="A115" s="20">
        <v>35612</v>
      </c>
      <c r="B115" s="24">
        <v>60.84916114</v>
      </c>
    </row>
    <row r="116" spans="1:2" ht="12.75">
      <c r="A116" s="20">
        <v>35643</v>
      </c>
      <c r="B116" s="24">
        <v>61.39020633</v>
      </c>
    </row>
    <row r="117" spans="1:2" ht="12.75">
      <c r="A117" s="20">
        <v>35674</v>
      </c>
      <c r="B117" s="24">
        <v>62.15481705</v>
      </c>
    </row>
    <row r="118" spans="1:2" ht="12.75">
      <c r="A118" s="20">
        <v>35704</v>
      </c>
      <c r="B118" s="24">
        <v>62.65153698</v>
      </c>
    </row>
    <row r="119" spans="1:2" ht="12.75">
      <c r="A119" s="20">
        <v>35735</v>
      </c>
      <c r="B119" s="24">
        <v>63.35243013</v>
      </c>
    </row>
    <row r="120" spans="1:2" ht="12.75">
      <c r="A120" s="20">
        <v>35765</v>
      </c>
      <c r="B120" s="24">
        <v>64.24004344</v>
      </c>
    </row>
    <row r="121" spans="1:2" ht="12.75">
      <c r="A121" s="20">
        <v>35796</v>
      </c>
      <c r="B121" s="24">
        <v>65.63767425</v>
      </c>
    </row>
    <row r="122" spans="1:2" ht="12.75">
      <c r="A122" s="20">
        <v>35827</v>
      </c>
      <c r="B122" s="24">
        <v>66.78680659</v>
      </c>
    </row>
    <row r="123" spans="1:2" ht="12.75">
      <c r="A123" s="20">
        <v>35855</v>
      </c>
      <c r="B123" s="24">
        <v>67.5691474</v>
      </c>
    </row>
    <row r="124" spans="1:2" ht="12.75">
      <c r="A124" s="20">
        <v>35886</v>
      </c>
      <c r="B124" s="24">
        <v>68.20133641</v>
      </c>
    </row>
    <row r="125" spans="1:2" ht="12.75">
      <c r="A125" s="20">
        <v>35916</v>
      </c>
      <c r="B125" s="24">
        <v>68.74459786</v>
      </c>
    </row>
    <row r="126" spans="1:2" ht="12.75">
      <c r="A126" s="20">
        <v>35947</v>
      </c>
      <c r="B126" s="24">
        <v>69.55713526</v>
      </c>
    </row>
    <row r="127" spans="1:2" ht="12.75">
      <c r="A127" s="20">
        <v>35977</v>
      </c>
      <c r="B127" s="24">
        <v>70.22783183</v>
      </c>
    </row>
    <row r="128" spans="1:2" ht="12.75">
      <c r="A128" s="20">
        <v>36008</v>
      </c>
      <c r="B128" s="24">
        <v>70.90296093</v>
      </c>
    </row>
    <row r="129" spans="1:2" ht="12.75">
      <c r="A129" s="20">
        <v>36039</v>
      </c>
      <c r="B129" s="24">
        <v>72.05292436</v>
      </c>
    </row>
    <row r="130" spans="1:2" ht="12.75">
      <c r="A130" s="20">
        <v>36069</v>
      </c>
      <c r="B130" s="24">
        <v>73.08542585</v>
      </c>
    </row>
    <row r="131" spans="1:2" ht="12.75">
      <c r="A131" s="20">
        <v>36100</v>
      </c>
      <c r="B131" s="24">
        <v>74.37972341</v>
      </c>
    </row>
    <row r="132" spans="1:2" ht="12.75">
      <c r="A132" s="20">
        <v>36130</v>
      </c>
      <c r="B132" s="24">
        <v>76.19456572</v>
      </c>
    </row>
    <row r="133" spans="1:2" ht="12.75">
      <c r="A133" s="20">
        <v>36161</v>
      </c>
      <c r="B133" s="24">
        <v>78.11855899</v>
      </c>
    </row>
    <row r="134" spans="1:2" ht="12.75">
      <c r="A134" s="20">
        <v>36192</v>
      </c>
      <c r="B134" s="24">
        <v>79.16851355</v>
      </c>
    </row>
    <row r="135" spans="1:2" ht="12.75">
      <c r="A135" s="20">
        <v>36220</v>
      </c>
      <c r="B135" s="24">
        <v>79.90403581</v>
      </c>
    </row>
    <row r="136" spans="1:2" ht="12.75">
      <c r="A136" s="20">
        <v>36251</v>
      </c>
      <c r="B136" s="24">
        <v>80.63734181</v>
      </c>
    </row>
    <row r="137" spans="1:2" ht="12.75">
      <c r="A137" s="20">
        <v>36281</v>
      </c>
      <c r="B137" s="24">
        <v>81.12242636</v>
      </c>
    </row>
    <row r="138" spans="1:2" ht="12.75">
      <c r="A138" s="20">
        <v>36312</v>
      </c>
      <c r="B138" s="24">
        <v>81.6554376</v>
      </c>
    </row>
    <row r="139" spans="1:2" ht="12.75">
      <c r="A139" s="20">
        <v>36342</v>
      </c>
      <c r="B139" s="24">
        <v>82.19509763</v>
      </c>
    </row>
    <row r="140" spans="1:2" ht="12.75">
      <c r="A140" s="20">
        <v>36373</v>
      </c>
      <c r="B140" s="24">
        <v>82.65774251</v>
      </c>
    </row>
    <row r="141" spans="1:2" ht="12.75">
      <c r="A141" s="20">
        <v>36404</v>
      </c>
      <c r="B141" s="24">
        <v>83.45642827</v>
      </c>
    </row>
    <row r="142" spans="1:2" ht="12.75">
      <c r="A142" s="20">
        <v>36434</v>
      </c>
      <c r="B142" s="24">
        <v>83.98500698</v>
      </c>
    </row>
    <row r="143" spans="1:2" ht="12.75">
      <c r="A143" s="20">
        <v>36465</v>
      </c>
      <c r="B143" s="24">
        <v>84.73188759</v>
      </c>
    </row>
    <row r="144" spans="1:2" ht="12.75">
      <c r="A144" s="20">
        <v>36495</v>
      </c>
      <c r="B144" s="24">
        <v>85.5807163</v>
      </c>
    </row>
    <row r="145" spans="1:2" ht="12.75">
      <c r="A145" s="20">
        <v>36526</v>
      </c>
      <c r="B145" s="24">
        <v>86.72984863</v>
      </c>
    </row>
    <row r="146" spans="1:2" ht="12.75">
      <c r="A146" s="20">
        <v>36557</v>
      </c>
      <c r="B146" s="24">
        <v>87.4991689</v>
      </c>
    </row>
    <row r="147" spans="1:2" ht="12.75">
      <c r="A147" s="20">
        <v>36586</v>
      </c>
      <c r="B147" s="24">
        <v>87.98425345</v>
      </c>
    </row>
    <row r="148" spans="1:2" ht="12.75">
      <c r="A148" s="20">
        <v>36617</v>
      </c>
      <c r="B148" s="24">
        <v>88.48485184</v>
      </c>
    </row>
    <row r="149" spans="1:2" ht="12.75">
      <c r="A149" s="20">
        <v>36647</v>
      </c>
      <c r="B149" s="24">
        <v>88.81562909</v>
      </c>
    </row>
    <row r="150" spans="1:2" ht="12.75">
      <c r="A150" s="20">
        <v>36678</v>
      </c>
      <c r="B150" s="24">
        <v>89.3417145</v>
      </c>
    </row>
    <row r="151" spans="1:2" ht="12.75">
      <c r="A151" s="20">
        <v>36708</v>
      </c>
      <c r="B151" s="24">
        <v>89.69022185</v>
      </c>
    </row>
    <row r="152" spans="1:2" ht="12.75">
      <c r="A152" s="20">
        <v>36739</v>
      </c>
      <c r="B152" s="24">
        <v>90.18306332</v>
      </c>
    </row>
    <row r="153" spans="1:2" ht="12.75">
      <c r="A153" s="20">
        <v>36770</v>
      </c>
      <c r="B153" s="24">
        <v>90.84184748</v>
      </c>
    </row>
    <row r="154" spans="1:2" ht="12.75">
      <c r="A154" s="20">
        <v>36800</v>
      </c>
      <c r="B154" s="24">
        <v>91.46738769</v>
      </c>
    </row>
    <row r="155" spans="1:2" ht="12.75">
      <c r="A155" s="20">
        <v>36831</v>
      </c>
      <c r="B155" s="24">
        <v>92.24945147</v>
      </c>
    </row>
    <row r="156" spans="1:2" ht="12.75">
      <c r="A156" s="20">
        <v>36861</v>
      </c>
      <c r="B156" s="24">
        <v>93.24815496</v>
      </c>
    </row>
    <row r="157" spans="1:2" ht="12.75">
      <c r="A157" s="20">
        <v>36892</v>
      </c>
      <c r="B157" s="24">
        <v>93.76509829</v>
      </c>
    </row>
    <row r="158" spans="1:2" ht="12.75">
      <c r="A158" s="20">
        <v>36923</v>
      </c>
      <c r="B158" s="24">
        <v>93.70304293</v>
      </c>
    </row>
    <row r="159" spans="1:2" ht="12.75">
      <c r="A159" s="20">
        <v>36951</v>
      </c>
      <c r="B159" s="24">
        <v>94.29672436</v>
      </c>
    </row>
    <row r="160" spans="1:2" ht="12.75">
      <c r="A160" s="20">
        <v>36982</v>
      </c>
      <c r="B160" s="24">
        <v>94.7723898</v>
      </c>
    </row>
    <row r="161" spans="1:2" ht="12.75">
      <c r="A161" s="20">
        <v>37012</v>
      </c>
      <c r="B161" s="24">
        <v>94.9898606</v>
      </c>
    </row>
    <row r="162" spans="1:2" ht="12.75">
      <c r="A162" s="20">
        <v>37043</v>
      </c>
      <c r="B162" s="24">
        <v>95.21453425</v>
      </c>
    </row>
    <row r="163" spans="1:2" ht="12.75">
      <c r="A163" s="20">
        <v>37073</v>
      </c>
      <c r="B163" s="24">
        <v>94.9671439</v>
      </c>
    </row>
    <row r="164" spans="1:2" ht="12.75">
      <c r="A164" s="20">
        <v>37104</v>
      </c>
      <c r="B164" s="24">
        <v>95.52979766</v>
      </c>
    </row>
    <row r="165" spans="1:2" ht="12.75">
      <c r="A165" s="20">
        <v>37135</v>
      </c>
      <c r="B165" s="24">
        <v>96.41907316</v>
      </c>
    </row>
    <row r="166" spans="1:2" ht="12.75">
      <c r="A166" s="20">
        <v>37165</v>
      </c>
      <c r="B166" s="24">
        <v>96.85484586</v>
      </c>
    </row>
    <row r="167" spans="1:2" ht="12.75">
      <c r="A167" s="20">
        <v>37196</v>
      </c>
      <c r="B167" s="24">
        <v>97.21969814</v>
      </c>
    </row>
    <row r="168" spans="1:2" ht="12.75">
      <c r="A168" s="20">
        <v>37226</v>
      </c>
      <c r="B168" s="24">
        <v>97.35433612</v>
      </c>
    </row>
    <row r="169" spans="1:2" ht="12.75">
      <c r="A169" s="20">
        <v>37257</v>
      </c>
      <c r="B169" s="24">
        <v>98.25303074</v>
      </c>
    </row>
    <row r="170" spans="1:2" ht="12.75">
      <c r="A170" s="20">
        <v>37288</v>
      </c>
      <c r="B170" s="24">
        <v>98.18986725</v>
      </c>
    </row>
    <row r="171" spans="1:2" ht="12.75">
      <c r="A171" s="20">
        <v>37316</v>
      </c>
      <c r="B171" s="24">
        <v>98.69212783</v>
      </c>
    </row>
    <row r="172" spans="1:2" ht="12.75">
      <c r="A172" s="20">
        <v>37347</v>
      </c>
      <c r="B172" s="24">
        <v>99.23123379</v>
      </c>
    </row>
    <row r="173" spans="1:2" ht="12.75">
      <c r="A173" s="20">
        <v>37377</v>
      </c>
      <c r="B173" s="24">
        <v>99.43235966</v>
      </c>
    </row>
    <row r="174" spans="1:2" ht="12.75">
      <c r="A174" s="20">
        <v>37408</v>
      </c>
      <c r="B174" s="24">
        <v>99.91716717</v>
      </c>
    </row>
    <row r="175" spans="1:2" ht="12.75">
      <c r="A175" s="20">
        <v>37438</v>
      </c>
      <c r="B175" s="21">
        <v>100.204</v>
      </c>
    </row>
    <row r="176" spans="1:2" ht="12.75">
      <c r="A176" s="20">
        <v>37469</v>
      </c>
      <c r="B176" s="21">
        <v>100.585</v>
      </c>
    </row>
    <row r="177" spans="1:2" ht="12.75">
      <c r="A177" s="20">
        <v>37500</v>
      </c>
      <c r="B177" s="21">
        <v>101.19</v>
      </c>
    </row>
    <row r="178" spans="1:2" ht="12.75">
      <c r="A178" s="20">
        <v>37530</v>
      </c>
      <c r="B178" s="21">
        <v>101.636</v>
      </c>
    </row>
    <row r="179" spans="1:2" ht="12.75">
      <c r="A179" s="20">
        <v>37561</v>
      </c>
      <c r="B179" s="21">
        <v>102.458</v>
      </c>
    </row>
    <row r="180" spans="1:2" ht="12.75">
      <c r="A180" s="20">
        <v>37591</v>
      </c>
      <c r="B180" s="21">
        <v>102.904</v>
      </c>
    </row>
    <row r="181" spans="1:2" ht="12.75">
      <c r="A181" s="20">
        <v>37622</v>
      </c>
      <c r="B181" s="21">
        <v>103.32</v>
      </c>
    </row>
    <row r="182" spans="1:2" ht="12.75">
      <c r="A182" s="20">
        <v>37653</v>
      </c>
      <c r="B182" s="21">
        <v>103.607</v>
      </c>
    </row>
    <row r="183" spans="1:2" ht="12.75">
      <c r="A183" s="20">
        <v>37681</v>
      </c>
      <c r="B183" s="21">
        <v>104.261</v>
      </c>
    </row>
    <row r="184" spans="1:2" ht="12.75">
      <c r="A184" s="20">
        <v>37712</v>
      </c>
      <c r="B184" s="21">
        <v>104.439</v>
      </c>
    </row>
    <row r="185" spans="1:2" ht="12.75">
      <c r="A185" s="20">
        <v>37742</v>
      </c>
      <c r="B185" s="21">
        <v>104.102</v>
      </c>
    </row>
    <row r="186" spans="1:2" ht="12.75">
      <c r="A186" s="20">
        <v>37773</v>
      </c>
      <c r="B186" s="21">
        <v>104.188</v>
      </c>
    </row>
    <row r="187" spans="1:2" ht="12.75">
      <c r="A187" s="20">
        <v>37803</v>
      </c>
      <c r="B187" s="21">
        <v>104.339</v>
      </c>
    </row>
    <row r="188" spans="1:2" ht="12.75">
      <c r="A188" s="20">
        <v>37834</v>
      </c>
      <c r="B188" s="21">
        <v>104.652</v>
      </c>
    </row>
    <row r="189" spans="1:2" ht="12.75">
      <c r="A189" s="20">
        <v>37865</v>
      </c>
      <c r="B189" s="21">
        <v>105.275</v>
      </c>
    </row>
    <row r="190" spans="1:2" ht="12.75">
      <c r="A190" s="20">
        <v>37895</v>
      </c>
      <c r="B190" s="21">
        <v>105.661</v>
      </c>
    </row>
    <row r="191" spans="1:2" ht="12.75">
      <c r="A191" s="20">
        <v>37926</v>
      </c>
      <c r="B191" s="21">
        <v>106.538</v>
      </c>
    </row>
    <row r="192" spans="1:2" ht="12.75">
      <c r="A192" s="20">
        <v>37956</v>
      </c>
      <c r="B192" s="21">
        <v>106.996</v>
      </c>
    </row>
    <row r="193" spans="1:2" ht="12.75">
      <c r="A193" s="20">
        <v>37987</v>
      </c>
      <c r="B193" s="21">
        <v>107.661</v>
      </c>
    </row>
    <row r="194" spans="1:2" ht="12.75">
      <c r="A194" s="20">
        <v>38018</v>
      </c>
      <c r="B194" s="21">
        <v>108.305</v>
      </c>
    </row>
    <row r="195" spans="1:2" ht="12.75">
      <c r="A195" s="20">
        <v>38047</v>
      </c>
      <c r="B195" s="21">
        <v>108.672</v>
      </c>
    </row>
    <row r="196" spans="1:2" ht="12.75">
      <c r="A196" s="20">
        <v>38078</v>
      </c>
      <c r="B196" s="21">
        <v>108.836</v>
      </c>
    </row>
    <row r="197" spans="1:2" ht="12.75">
      <c r="A197" s="20">
        <v>38108</v>
      </c>
      <c r="B197" s="21">
        <v>108.563</v>
      </c>
    </row>
    <row r="198" spans="1:2" ht="12.75">
      <c r="A198" s="20">
        <v>38139</v>
      </c>
      <c r="B198" s="21">
        <v>108.737</v>
      </c>
    </row>
    <row r="199" spans="1:2" ht="12.75">
      <c r="A199" s="20">
        <v>38169</v>
      </c>
      <c r="B199" s="21">
        <v>109.022</v>
      </c>
    </row>
    <row r="200" spans="1:2" ht="12.75">
      <c r="A200" s="20">
        <v>38200</v>
      </c>
      <c r="B200" s="21">
        <v>109.695</v>
      </c>
    </row>
    <row r="201" spans="1:2" ht="12.75">
      <c r="A201" s="20">
        <v>38231</v>
      </c>
      <c r="B201" s="21">
        <v>110.602</v>
      </c>
    </row>
    <row r="202" spans="1:2" ht="12.75">
      <c r="A202" s="20">
        <v>38261</v>
      </c>
      <c r="B202" s="21">
        <v>111.368</v>
      </c>
    </row>
    <row r="203" spans="1:2" ht="12.75">
      <c r="A203" s="20">
        <v>38292</v>
      </c>
      <c r="B203" s="21">
        <v>112.318</v>
      </c>
    </row>
    <row r="204" spans="1:2" ht="12.75">
      <c r="A204" s="20">
        <v>38322</v>
      </c>
      <c r="B204" s="21">
        <v>112.55</v>
      </c>
    </row>
    <row r="205" spans="1:2" ht="12.75">
      <c r="A205" s="20">
        <v>38353</v>
      </c>
      <c r="B205" s="21">
        <v>112.554</v>
      </c>
    </row>
    <row r="206" spans="1:2" ht="12.75">
      <c r="A206" s="20">
        <v>38384</v>
      </c>
      <c r="B206" s="21">
        <v>112.929</v>
      </c>
    </row>
    <row r="207" spans="1:2" ht="12.75">
      <c r="A207" s="20">
        <v>38412</v>
      </c>
      <c r="B207" s="21">
        <v>113.438</v>
      </c>
    </row>
    <row r="208" spans="1:2" ht="12.75">
      <c r="A208" s="20">
        <v>38443</v>
      </c>
      <c r="B208" s="21">
        <v>113.842</v>
      </c>
    </row>
    <row r="209" spans="1:2" ht="12.75">
      <c r="A209" s="20">
        <v>38473</v>
      </c>
      <c r="B209" s="21">
        <v>113.556</v>
      </c>
    </row>
    <row r="210" spans="1:2" ht="12.75">
      <c r="A210" s="20">
        <v>38504</v>
      </c>
      <c r="B210" s="21">
        <v>113.447</v>
      </c>
    </row>
    <row r="211" spans="1:2" ht="12.75">
      <c r="A211" s="20">
        <v>38534</v>
      </c>
      <c r="B211" s="21">
        <v>113.891</v>
      </c>
    </row>
    <row r="212" spans="1:2" ht="12.75">
      <c r="A212" s="20">
        <v>38565</v>
      </c>
      <c r="B212" s="21">
        <v>114.027</v>
      </c>
    </row>
    <row r="213" spans="1:2" ht="12.75">
      <c r="A213" s="20">
        <v>38596</v>
      </c>
      <c r="B213" s="21">
        <v>114.484</v>
      </c>
    </row>
    <row r="214" spans="1:2" ht="12.75">
      <c r="A214" s="20">
        <v>38626</v>
      </c>
      <c r="B214" s="21">
        <v>114.765</v>
      </c>
    </row>
    <row r="215" spans="1:2" ht="12.75">
      <c r="A215" s="20">
        <v>38657</v>
      </c>
      <c r="B215" s="21">
        <v>115.591</v>
      </c>
    </row>
    <row r="216" spans="1:2" ht="12.75">
      <c r="A216" s="20">
        <v>38687</v>
      </c>
      <c r="B216" s="21">
        <v>116.301</v>
      </c>
    </row>
    <row r="217" spans="1:2" ht="12.75">
      <c r="A217" s="20">
        <v>38718</v>
      </c>
      <c r="B217" s="21">
        <v>116.983</v>
      </c>
    </row>
    <row r="218" spans="1:2" ht="12.75">
      <c r="A218" s="20">
        <v>38749</v>
      </c>
      <c r="B218" s="21">
        <v>117.162</v>
      </c>
    </row>
    <row r="219" spans="1:2" ht="12.75">
      <c r="A219" s="20">
        <v>38777</v>
      </c>
      <c r="B219" s="21">
        <v>117.309</v>
      </c>
    </row>
    <row r="220" spans="1:2" ht="12.75">
      <c r="A220" s="20">
        <v>38808</v>
      </c>
      <c r="B220" s="21">
        <v>117.481</v>
      </c>
    </row>
    <row r="221" spans="1:2" ht="12.75">
      <c r="A221" s="20">
        <v>38838</v>
      </c>
      <c r="B221" s="21">
        <v>116.958</v>
      </c>
    </row>
    <row r="222" spans="1:2" ht="12.75">
      <c r="A222" s="20">
        <v>38869</v>
      </c>
      <c r="B222" s="21">
        <v>117.059</v>
      </c>
    </row>
    <row r="223" spans="1:2" ht="12.75">
      <c r="A223" s="20">
        <v>38899</v>
      </c>
      <c r="B223" s="21">
        <v>117.38</v>
      </c>
    </row>
    <row r="224" spans="1:2" ht="12.75">
      <c r="A224" s="20">
        <v>38930</v>
      </c>
      <c r="B224" s="21">
        <v>117.979</v>
      </c>
    </row>
    <row r="225" spans="1:2" ht="12.75">
      <c r="A225" s="20">
        <v>38961</v>
      </c>
      <c r="B225" s="21">
        <v>119.17</v>
      </c>
    </row>
    <row r="226" spans="1:2" ht="12.75">
      <c r="A226" s="20">
        <v>38991</v>
      </c>
      <c r="B226" s="21">
        <v>119.691</v>
      </c>
    </row>
    <row r="227" spans="1:2" ht="12.75">
      <c r="A227" s="20">
        <v>39022</v>
      </c>
      <c r="B227" s="21">
        <v>120.319</v>
      </c>
    </row>
    <row r="228" spans="1:2" ht="12.75">
      <c r="A228" s="20">
        <v>39052</v>
      </c>
      <c r="B228" s="21">
        <v>121.015</v>
      </c>
    </row>
    <row r="229" spans="1:2" ht="12.75">
      <c r="A229" s="20">
        <v>39083</v>
      </c>
      <c r="B229" s="21">
        <v>121.64</v>
      </c>
    </row>
    <row r="230" spans="1:2" ht="12.75">
      <c r="A230" s="20">
        <v>39114</v>
      </c>
      <c r="B230" s="21">
        <v>121.98</v>
      </c>
    </row>
    <row r="231" spans="1:2" ht="12.75">
      <c r="A231" s="20">
        <v>39142</v>
      </c>
      <c r="B231" s="21">
        <v>122.244</v>
      </c>
    </row>
    <row r="232" spans="1:2" ht="12.75">
      <c r="A232" s="20">
        <v>39173</v>
      </c>
      <c r="B232" s="21">
        <v>122.171</v>
      </c>
    </row>
    <row r="233" spans="1:2" ht="12.75">
      <c r="A233" s="20">
        <v>39203</v>
      </c>
      <c r="B233" s="21">
        <v>121.575</v>
      </c>
    </row>
    <row r="234" spans="1:2" ht="12.75">
      <c r="A234" s="20">
        <v>39234</v>
      </c>
      <c r="B234" s="21">
        <v>121.721</v>
      </c>
    </row>
    <row r="235" spans="1:2" ht="12.75">
      <c r="A235" s="20">
        <v>39264</v>
      </c>
      <c r="B235" s="21">
        <v>122.238</v>
      </c>
    </row>
    <row r="236" spans="1:2" ht="12.75">
      <c r="A236" s="20">
        <v>39295</v>
      </c>
      <c r="B236" s="21">
        <v>122.736</v>
      </c>
    </row>
    <row r="237" spans="1:2" ht="12.75">
      <c r="A237" s="20">
        <v>39326</v>
      </c>
      <c r="B237" s="21">
        <v>123.689</v>
      </c>
    </row>
    <row r="238" spans="1:2" ht="12.75">
      <c r="A238" s="20">
        <v>39356</v>
      </c>
      <c r="B238" s="21">
        <v>124.171</v>
      </c>
    </row>
    <row r="239" spans="1:2" ht="12.75">
      <c r="A239" s="20">
        <v>39387</v>
      </c>
      <c r="B239" s="21">
        <v>125.047</v>
      </c>
    </row>
    <row r="240" spans="1:2" ht="12.75">
      <c r="A240" s="20">
        <v>39417</v>
      </c>
      <c r="B240" s="21">
        <v>125.564</v>
      </c>
    </row>
    <row r="241" spans="1:2" ht="12.75">
      <c r="A241" s="20">
        <v>39448</v>
      </c>
      <c r="B241" s="21">
        <v>126.146</v>
      </c>
    </row>
    <row r="242" spans="1:2" ht="12.75">
      <c r="A242" s="20">
        <v>39479</v>
      </c>
      <c r="B242" s="21">
        <v>126.521</v>
      </c>
    </row>
    <row r="243" spans="1:2" ht="12.75">
      <c r="A243" s="20">
        <v>39508</v>
      </c>
      <c r="B243" s="21">
        <v>127.438</v>
      </c>
    </row>
    <row r="244" spans="1:2" ht="12.75">
      <c r="A244" s="20">
        <v>39539</v>
      </c>
      <c r="B244" s="21">
        <v>127.728</v>
      </c>
    </row>
    <row r="245" spans="1:2" ht="12.75">
      <c r="A245" s="20">
        <v>39569</v>
      </c>
      <c r="B245" s="21">
        <v>127.59</v>
      </c>
    </row>
    <row r="246" spans="1:2" ht="12.75">
      <c r="A246" s="20">
        <v>39600</v>
      </c>
      <c r="B246" s="21">
        <v>128.118</v>
      </c>
    </row>
    <row r="247" spans="1:2" ht="12.75">
      <c r="A247" s="20">
        <v>39630</v>
      </c>
      <c r="B247" s="21">
        <v>128.832</v>
      </c>
    </row>
    <row r="248" spans="1:2" ht="12.75">
      <c r="A248" s="20">
        <v>39661</v>
      </c>
      <c r="B248" s="21">
        <v>129.576</v>
      </c>
    </row>
    <row r="249" spans="1:2" ht="12.75">
      <c r="A249" s="20">
        <v>39692</v>
      </c>
      <c r="B249" s="21">
        <v>130.459</v>
      </c>
    </row>
    <row r="250" spans="1:2" ht="12.75">
      <c r="A250" s="20">
        <v>39722</v>
      </c>
      <c r="B250" s="21">
        <v>131.348</v>
      </c>
    </row>
    <row r="251" spans="1:2" ht="12.75">
      <c r="A251" s="20">
        <v>39753</v>
      </c>
      <c r="B251" s="21">
        <v>132.841</v>
      </c>
    </row>
    <row r="252" spans="1:2" ht="12.75">
      <c r="A252" s="20">
        <v>39783</v>
      </c>
      <c r="B252" s="21">
        <v>133.761</v>
      </c>
    </row>
    <row r="253" spans="1:2" ht="12.75">
      <c r="A253" s="20">
        <v>39814</v>
      </c>
      <c r="B253" s="21">
        <v>134.071</v>
      </c>
    </row>
    <row r="254" spans="1:2" ht="12.75">
      <c r="A254" s="20">
        <v>39845</v>
      </c>
      <c r="B254" s="21">
        <v>134.367</v>
      </c>
    </row>
    <row r="255" spans="1:2" ht="12.75">
      <c r="A255" s="20">
        <v>39873</v>
      </c>
      <c r="B255" s="21">
        <v>135.14</v>
      </c>
    </row>
    <row r="256" spans="1:2" ht="12.75">
      <c r="A256" s="20">
        <v>39904</v>
      </c>
      <c r="B256" s="21">
        <v>135.613</v>
      </c>
    </row>
    <row r="257" spans="1:2" ht="12.75">
      <c r="A257" s="20">
        <v>39934</v>
      </c>
      <c r="B257" s="21">
        <v>135.218</v>
      </c>
    </row>
    <row r="258" spans="1:2" ht="12.75">
      <c r="A258" s="20">
        <v>39965</v>
      </c>
      <c r="B258" s="21">
        <v>135.467</v>
      </c>
    </row>
    <row r="259" spans="1:2" ht="12.75">
      <c r="A259" s="20">
        <v>39995</v>
      </c>
      <c r="B259" s="21">
        <v>135.836</v>
      </c>
    </row>
    <row r="260" spans="1:2" ht="12.75">
      <c r="A260" s="20">
        <v>40026</v>
      </c>
      <c r="B260" s="21">
        <v>136.161</v>
      </c>
    </row>
    <row r="261" spans="1:2" ht="12.75">
      <c r="A261" s="20">
        <v>40057</v>
      </c>
      <c r="B261" s="21">
        <v>136.844</v>
      </c>
    </row>
    <row r="262" spans="1:2" ht="12.75">
      <c r="A262" s="20">
        <v>40087</v>
      </c>
      <c r="B262" s="21">
        <v>137.258</v>
      </c>
    </row>
    <row r="263" spans="1:2" ht="12.75">
      <c r="A263" s="20">
        <v>40118</v>
      </c>
      <c r="B263" s="21">
        <v>137.97</v>
      </c>
    </row>
    <row r="264" spans="1:2" ht="12.75">
      <c r="A264" s="20">
        <v>40148</v>
      </c>
      <c r="B264" s="21">
        <v>138.541</v>
      </c>
    </row>
    <row r="265" spans="1:2" ht="12.75">
      <c r="A265" s="20">
        <v>40179</v>
      </c>
      <c r="B265" s="21">
        <v>140.047</v>
      </c>
    </row>
    <row r="266" spans="1:2" ht="12.75">
      <c r="A266" s="20">
        <v>40210</v>
      </c>
      <c r="B266" s="21">
        <v>140.857</v>
      </c>
    </row>
    <row r="267" spans="1:2" ht="12.75">
      <c r="A267" s="20">
        <v>40238</v>
      </c>
      <c r="B267" s="21">
        <v>141.857</v>
      </c>
    </row>
    <row r="268" spans="1:2" ht="12.75">
      <c r="A268" s="20">
        <v>40269</v>
      </c>
      <c r="B268" s="21">
        <v>141.405</v>
      </c>
    </row>
    <row r="269" spans="1:2" ht="12.75">
      <c r="A269" s="20">
        <v>40299</v>
      </c>
      <c r="B269" s="21">
        <v>140.514</v>
      </c>
    </row>
    <row r="270" spans="1:2" ht="12.75">
      <c r="A270" s="20">
        <v>40330</v>
      </c>
      <c r="B270" s="21">
        <v>140.47</v>
      </c>
    </row>
    <row r="271" spans="1:2" ht="12.75">
      <c r="A271" s="20">
        <v>40360</v>
      </c>
      <c r="B271" s="21">
        <v>140.775</v>
      </c>
    </row>
    <row r="272" spans="1:2" ht="12.75">
      <c r="A272" s="20">
        <v>40391</v>
      </c>
      <c r="B272" s="21">
        <v>141.166</v>
      </c>
    </row>
    <row r="273" spans="1:2" ht="12.75">
      <c r="A273" s="20">
        <v>40422</v>
      </c>
      <c r="B273" s="21">
        <v>141.906</v>
      </c>
    </row>
    <row r="274" spans="1:2" ht="12.75">
      <c r="A274" s="20">
        <v>40452</v>
      </c>
      <c r="B274" s="21">
        <v>142.782</v>
      </c>
    </row>
    <row r="275" spans="1:2" ht="12.75">
      <c r="A275" s="20">
        <v>40483</v>
      </c>
      <c r="B275" s="21">
        <v>143.926</v>
      </c>
    </row>
    <row r="276" spans="1:2" ht="12.75">
      <c r="A276" s="20">
        <v>40513</v>
      </c>
      <c r="B276" s="21">
        <v>144.639</v>
      </c>
    </row>
    <row r="277" spans="1:2" ht="12.75">
      <c r="A277" s="20">
        <v>40544</v>
      </c>
      <c r="B277" s="21">
        <v>145.344</v>
      </c>
    </row>
    <row r="278" spans="1:2" ht="12.75">
      <c r="A278" s="20">
        <v>40575</v>
      </c>
      <c r="B278" s="21"/>
    </row>
    <row r="279" spans="1:2" ht="12.75">
      <c r="A279" s="20">
        <v>40603</v>
      </c>
      <c r="B279" s="21"/>
    </row>
    <row r="280" spans="1:2" ht="12.75">
      <c r="A280" s="20">
        <v>40634</v>
      </c>
      <c r="B280" s="21"/>
    </row>
    <row r="281" spans="1:2" ht="12.75">
      <c r="A281" s="20">
        <v>40664</v>
      </c>
      <c r="B281" s="21"/>
    </row>
    <row r="282" spans="1:2" ht="12.75">
      <c r="A282" s="20">
        <v>40695</v>
      </c>
      <c r="B282" s="21"/>
    </row>
    <row r="283" spans="1:2" ht="12.75">
      <c r="A283" s="20">
        <v>40725</v>
      </c>
      <c r="B283" s="21"/>
    </row>
    <row r="284" spans="1:2" ht="12.75">
      <c r="A284" s="20">
        <v>40756</v>
      </c>
      <c r="B284" s="21"/>
    </row>
    <row r="285" spans="1:2" ht="12.75">
      <c r="A285" s="20">
        <v>40787</v>
      </c>
      <c r="B285" s="21"/>
    </row>
    <row r="286" spans="1:2" ht="12.75">
      <c r="A286" s="20">
        <v>40817</v>
      </c>
      <c r="B286" s="21"/>
    </row>
    <row r="287" spans="1:2" ht="12.75">
      <c r="A287" s="20">
        <v>40848</v>
      </c>
      <c r="B287" s="21"/>
    </row>
    <row r="288" spans="1:2" ht="12.75">
      <c r="A288" s="20">
        <v>40878</v>
      </c>
      <c r="B288" s="21"/>
    </row>
    <row r="289" spans="1:2" ht="12.75">
      <c r="A289" s="20">
        <v>40909</v>
      </c>
      <c r="B289" s="21"/>
    </row>
    <row r="290" spans="1:2" ht="12.75">
      <c r="A290" s="20">
        <v>40940</v>
      </c>
      <c r="B290" s="21"/>
    </row>
    <row r="291" spans="1:2" ht="12.75">
      <c r="A291" s="20">
        <v>40969</v>
      </c>
      <c r="B291" s="21"/>
    </row>
    <row r="292" spans="1:2" ht="12.75">
      <c r="A292" s="20">
        <v>41000</v>
      </c>
      <c r="B292" s="21"/>
    </row>
    <row r="293" spans="1:2" ht="12.75">
      <c r="A293" s="20">
        <v>41030</v>
      </c>
      <c r="B293" s="21"/>
    </row>
    <row r="294" spans="1:2" ht="12.75">
      <c r="A294" s="20">
        <v>41061</v>
      </c>
      <c r="B294" s="21"/>
    </row>
    <row r="295" spans="1:2" ht="12.75">
      <c r="A295" s="20">
        <v>41091</v>
      </c>
      <c r="B295" s="21"/>
    </row>
    <row r="296" spans="1:2" ht="12.75">
      <c r="A296" s="20">
        <v>41122</v>
      </c>
      <c r="B296" s="21"/>
    </row>
    <row r="297" spans="1:2" ht="12.75">
      <c r="A297" s="20">
        <v>41153</v>
      </c>
      <c r="B297" s="21"/>
    </row>
    <row r="298" spans="1:2" ht="12.75">
      <c r="A298" s="20">
        <v>41183</v>
      </c>
      <c r="B298" s="21"/>
    </row>
    <row r="299" spans="1:2" ht="12.75">
      <c r="A299" s="20">
        <v>41214</v>
      </c>
      <c r="B299" s="21"/>
    </row>
    <row r="300" spans="1:2" ht="12.75">
      <c r="A300" s="20">
        <v>41244</v>
      </c>
      <c r="B300" s="21"/>
    </row>
    <row r="301" spans="1:2" ht="12.75">
      <c r="A301" s="20">
        <v>41275</v>
      </c>
      <c r="B301" s="21"/>
    </row>
    <row r="302" spans="1:2" ht="12.75">
      <c r="A302" s="20">
        <v>41306</v>
      </c>
      <c r="B302" s="21"/>
    </row>
    <row r="303" spans="1:2" ht="12.75">
      <c r="A303" s="20">
        <v>41334</v>
      </c>
      <c r="B303" s="21"/>
    </row>
    <row r="304" spans="1:2" ht="12.75">
      <c r="A304" s="20">
        <v>41365</v>
      </c>
      <c r="B304" s="21"/>
    </row>
    <row r="305" spans="1:2" ht="12.75">
      <c r="A305" s="20">
        <v>41395</v>
      </c>
      <c r="B305" s="21"/>
    </row>
    <row r="306" spans="1:2" ht="12.75">
      <c r="A306" s="20">
        <v>41426</v>
      </c>
      <c r="B306" s="21"/>
    </row>
    <row r="307" spans="1:2" ht="12.75">
      <c r="A307" s="20">
        <v>41456</v>
      </c>
      <c r="B307" s="21"/>
    </row>
    <row r="308" spans="1:2" ht="12.75">
      <c r="A308" s="20">
        <v>41487</v>
      </c>
      <c r="B308" s="21"/>
    </row>
    <row r="309" spans="1:2" ht="12.75">
      <c r="A309" s="20">
        <v>41518</v>
      </c>
      <c r="B309" s="21"/>
    </row>
    <row r="310" spans="1:2" ht="12.75">
      <c r="A310" s="20">
        <v>41548</v>
      </c>
      <c r="B310" s="21"/>
    </row>
    <row r="311" spans="1:2" ht="12.75">
      <c r="A311" s="20">
        <v>41579</v>
      </c>
      <c r="B311" s="21"/>
    </row>
    <row r="312" spans="1:2" ht="12.75">
      <c r="A312" s="20">
        <v>41609</v>
      </c>
      <c r="B312" s="21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 </dc:creator>
  <cp:keywords/>
  <dc:description/>
  <cp:lastModifiedBy>Salvador</cp:lastModifiedBy>
  <cp:lastPrinted>2009-07-10T13:03:27Z</cp:lastPrinted>
  <dcterms:created xsi:type="dcterms:W3CDTF">1997-10-24T23:45:53Z</dcterms:created>
  <dcterms:modified xsi:type="dcterms:W3CDTF">2011-02-10T15:49:31Z</dcterms:modified>
  <cp:category/>
  <cp:version/>
  <cp:contentType/>
  <cp:contentStatus/>
</cp:coreProperties>
</file>