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firstSheet="3" activeTab="12"/>
  </bookViews>
  <sheets>
    <sheet name="ANUAL" sheetId="1" r:id="rId1"/>
    <sheet name="DIC" sheetId="2" r:id="rId2"/>
    <sheet name="NOV" sheetId="3" r:id="rId3"/>
    <sheet name="OCT" sheetId="4" r:id="rId4"/>
    <sheet name="SEP" sheetId="5" r:id="rId5"/>
    <sheet name="AGO" sheetId="6" r:id="rId6"/>
    <sheet name="JUL" sheetId="7" r:id="rId7"/>
    <sheet name="JUN" sheetId="8" r:id="rId8"/>
    <sheet name="MAY" sheetId="9" r:id="rId9"/>
    <sheet name="ABR" sheetId="10" r:id="rId10"/>
    <sheet name="MAR" sheetId="11" r:id="rId11"/>
    <sheet name="FEB" sheetId="12" r:id="rId12"/>
    <sheet name="ENE" sheetId="13" r:id="rId13"/>
  </sheets>
  <definedNames/>
  <calcPr fullCalcOnLoad="1"/>
</workbook>
</file>

<file path=xl/sharedStrings.xml><?xml version="1.0" encoding="utf-8"?>
<sst xmlns="http://schemas.openxmlformats.org/spreadsheetml/2006/main" count="484" uniqueCount="79">
  <si>
    <t>Iva trasladado efectivamente cobrado del periodo</t>
  </si>
  <si>
    <t>Saldo inicial clientes</t>
  </si>
  <si>
    <t>Saldo final clientes</t>
  </si>
  <si>
    <t>Ventas IVA incluido</t>
  </si>
  <si>
    <t>Pagos =</t>
  </si>
  <si>
    <t>Más: Ventas</t>
  </si>
  <si>
    <t>Saldo inic. clientes</t>
  </si>
  <si>
    <t>Entre 1.15</t>
  </si>
  <si>
    <t>Iva trasladado</t>
  </si>
  <si>
    <t>Iva acreditable</t>
  </si>
  <si>
    <t>Saldo a cargo</t>
  </si>
  <si>
    <t>Iva trasladado pagos</t>
  </si>
  <si>
    <t>Iva trasladado ventas</t>
  </si>
  <si>
    <t>Ventas</t>
  </si>
  <si>
    <t>Iva trasladado ventas contabilidad</t>
  </si>
  <si>
    <t>Corrección</t>
  </si>
  <si>
    <t>Saldo inicial Iva por cobrar al 15%</t>
  </si>
  <si>
    <t>Saldo final Iva por cobrar al 15%</t>
  </si>
  <si>
    <t>Saldo final cuenta de clientes</t>
  </si>
  <si>
    <t>Iva correspondiente al saldo</t>
  </si>
  <si>
    <t>Iva diferido por cobrar al 15%</t>
  </si>
  <si>
    <t>Diferencia</t>
  </si>
  <si>
    <t>Menos: Saldo cli.</t>
  </si>
  <si>
    <t>Saldo a favor periodo anterior</t>
  </si>
  <si>
    <t>Asiento contable del IVA:</t>
  </si>
  <si>
    <t>Iva acreditable total</t>
  </si>
  <si>
    <t>Saldo a cargo (a favor) del periodo</t>
  </si>
  <si>
    <t>Saldo a favor acumulado</t>
  </si>
  <si>
    <t>contable</t>
  </si>
  <si>
    <t>acumulado</t>
  </si>
  <si>
    <t>Entre 1.15 = Base del IVA</t>
  </si>
  <si>
    <t>base acumulada del IVA trasladado efectivamente cobrado</t>
  </si>
  <si>
    <t>Saldo a favor de IVA</t>
  </si>
  <si>
    <t>Redondeo del monto</t>
  </si>
  <si>
    <t>Redondeo</t>
  </si>
  <si>
    <t>diferencia</t>
  </si>
  <si>
    <t>INFORMACIÓN DEL IVA</t>
  </si>
  <si>
    <t>Mes</t>
  </si>
  <si>
    <t>Saldo a favor</t>
  </si>
  <si>
    <t>Acred. del saldo a favor de periodos anteriores</t>
  </si>
  <si>
    <t>Cantidad pagada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</si>
  <si>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</si>
  <si>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</si>
  <si>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</si>
  <si>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</si>
  <si>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</si>
  <si>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</si>
  <si>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</si>
  <si>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</si>
  <si>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</si>
  <si>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</si>
  <si>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</si>
  <si>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</si>
  <si>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</si>
  <si>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Ingresos gravados</t>
  </si>
  <si>
    <t>Cantidad declarada</t>
  </si>
  <si>
    <t>E</t>
  </si>
  <si>
    <t>Iva compras</t>
  </si>
  <si>
    <t>Iva no identificado</t>
  </si>
  <si>
    <t>COMPROBACIÓN:</t>
  </si>
  <si>
    <t>IVA ACREDITABLE ANUAL</t>
  </si>
  <si>
    <t>IVA TRASLADADO ANUAL</t>
  </si>
  <si>
    <t>A CARGO ANUAL</t>
  </si>
  <si>
    <t>EMPRESA, S.A. DE C.V.</t>
  </si>
  <si>
    <t>Diferencia (hacer ajuste para corregir)</t>
  </si>
  <si>
    <t>CANTIDAD PAGADA</t>
  </si>
  <si>
    <t>Enero de 2006</t>
  </si>
  <si>
    <t>Febrero de 2006</t>
  </si>
  <si>
    <t>Marzo de 2006</t>
  </si>
  <si>
    <t>Abril de 2006</t>
  </si>
  <si>
    <t>Mayo de 2006</t>
  </si>
  <si>
    <t>Junio de 2006</t>
  </si>
  <si>
    <t>Julio de 2006</t>
  </si>
  <si>
    <t>Agosto de 2006</t>
  </si>
  <si>
    <t>Septiembre de 2006</t>
  </si>
  <si>
    <t>Octubre de 2006</t>
  </si>
  <si>
    <t>Noviembre de 2006</t>
  </si>
  <si>
    <t>Diciembre de 2006</t>
  </si>
  <si>
    <t>DECLARACIÓN INFORMATIVA MÚLTIPLE 2006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</si>
</sst>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0"/>
    <numFmt numFmtId="171" formatCode="#,##0.0000"/>
    <numFmt numFmtId="172" formatCode="_-* #,##0_-;\-* #,##0_-;_-* &quot;0&quot;_-;_-@_-"/>
    <numFmt numFmtId="173" formatCode="0.0000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4" fontId="0" fillId="0" borderId="0" xfId="0" applyAlignment="1">
      <alignment/>
    </xf>
    <xf numFmtId="4" fontId="1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Font="1" applyAlignment="1" quotePrefix="1">
      <alignment horizontal="left"/>
    </xf>
    <xf numFmtId="4" fontId="0" fillId="0" borderId="0" xfId="0" applyAlignment="1" quotePrefix="1">
      <alignment horizontal="left"/>
    </xf>
    <xf numFmtId="4" fontId="0" fillId="0" borderId="0" xfId="0" applyAlignment="1" quotePrefix="1">
      <alignment horizontal="right"/>
    </xf>
    <xf numFmtId="4" fontId="0" fillId="0" borderId="0" xfId="0" applyAlignment="1">
      <alignment horizontal="right"/>
    </xf>
    <xf numFmtId="4" fontId="0" fillId="0" borderId="0" xfId="0" applyAlignment="1">
      <alignment horizontal="left"/>
    </xf>
    <xf numFmtId="4" fontId="0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4" fontId="0" fillId="0" borderId="0" xfId="0" applyAlignment="1" quotePrefix="1">
      <alignment/>
    </xf>
    <xf numFmtId="4" fontId="2" fillId="0" borderId="0" xfId="0" applyFont="1" applyAlignment="1">
      <alignment horizontal="centerContinuous"/>
    </xf>
    <xf numFmtId="4" fontId="0" fillId="0" borderId="0" xfId="0" applyAlignment="1">
      <alignment horizontal="centerContinuous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7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1.421875" defaultRowHeight="12.75"/>
  <cols>
    <col min="2" max="5" width="11.7109375" style="0" customWidth="1"/>
    <col min="6" max="8" width="11.00390625" style="0" customWidth="1"/>
    <col min="9" max="9" width="13.57421875" style="0" customWidth="1"/>
    <col min="10" max="10" width="11.00390625" style="0" customWidth="1"/>
    <col min="11" max="11" width="11.57421875" style="0" customWidth="1"/>
  </cols>
  <sheetData>
    <row r="1" spans="1:11" ht="12.75">
      <c r="A1" s="11" t="str">
        <f>DIC!A1</f>
        <v>EMPRESA, S.A. DE C.V.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1" t="s">
        <v>78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1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7" spans="1:11" ht="51">
      <c r="A7" s="13" t="s">
        <v>37</v>
      </c>
      <c r="B7" s="13" t="s">
        <v>57</v>
      </c>
      <c r="C7" s="13" t="s">
        <v>58</v>
      </c>
      <c r="D7" s="13" t="s">
        <v>9</v>
      </c>
      <c r="E7" s="14" t="s">
        <v>54</v>
      </c>
      <c r="F7" s="13" t="s">
        <v>8</v>
      </c>
      <c r="G7" s="14" t="s">
        <v>10</v>
      </c>
      <c r="H7" s="13" t="s">
        <v>38</v>
      </c>
      <c r="I7" s="14" t="s">
        <v>39</v>
      </c>
      <c r="J7" s="13" t="s">
        <v>40</v>
      </c>
      <c r="K7" s="14" t="s">
        <v>55</v>
      </c>
    </row>
    <row r="8" spans="1:11" ht="12.75">
      <c r="A8" t="s">
        <v>41</v>
      </c>
      <c r="B8" s="15">
        <v>30</v>
      </c>
      <c r="C8" s="15">
        <f>D8-B8</f>
        <v>70</v>
      </c>
      <c r="D8" s="15">
        <f>ENE!B18</f>
        <v>100</v>
      </c>
      <c r="E8" s="15">
        <f>ENE!$B$16</f>
        <v>913.04</v>
      </c>
      <c r="F8" s="15">
        <f>ROUND(E8*0.15-0.01,0)</f>
        <v>137</v>
      </c>
      <c r="G8" s="15">
        <f aca="true" t="shared" si="0" ref="G8:G19">IF(D8&lt;F8,F8-D8,"")</f>
        <v>37</v>
      </c>
      <c r="H8" s="15">
        <f aca="true" t="shared" si="1" ref="H8:H19">IF(D8&lt;F8,"",D8-F8)</f>
      </c>
      <c r="I8" s="15"/>
      <c r="J8" s="15">
        <f>G8-I8</f>
        <v>37</v>
      </c>
      <c r="K8" s="15">
        <f>J8</f>
        <v>37</v>
      </c>
    </row>
    <row r="9" spans="1:11" ht="12.75">
      <c r="A9" t="s">
        <v>42</v>
      </c>
      <c r="B9" s="15">
        <v>170</v>
      </c>
      <c r="C9" s="15">
        <f aca="true" t="shared" si="2" ref="C9:C19">D9-B9</f>
        <v>30</v>
      </c>
      <c r="D9" s="15">
        <f>FEB!B18</f>
        <v>200</v>
      </c>
      <c r="E9" s="15">
        <f>FEB!$B$16</f>
        <v>913.04</v>
      </c>
      <c r="F9" s="15">
        <f aca="true" t="shared" si="3" ref="F9:F19">ROUND(E9*0.15-0.01,0)</f>
        <v>137</v>
      </c>
      <c r="G9" s="15">
        <f t="shared" si="0"/>
      </c>
      <c r="H9" s="15">
        <f t="shared" si="1"/>
        <v>63</v>
      </c>
      <c r="I9" s="15"/>
      <c r="J9" s="15">
        <f aca="true" t="shared" si="4" ref="J9:J19">G9-I9</f>
        <v>0</v>
      </c>
      <c r="K9" s="15">
        <v>-63</v>
      </c>
    </row>
    <row r="10" spans="1:11" ht="12.75">
      <c r="A10" t="s">
        <v>43</v>
      </c>
      <c r="B10" s="15">
        <v>80</v>
      </c>
      <c r="C10" s="15">
        <f t="shared" si="2"/>
        <v>20</v>
      </c>
      <c r="D10" s="15">
        <f>MAR!B18</f>
        <v>100</v>
      </c>
      <c r="E10" s="15">
        <f>MAR!$B$16</f>
        <v>913.04</v>
      </c>
      <c r="F10" s="15">
        <f t="shared" si="3"/>
        <v>137</v>
      </c>
      <c r="G10" s="15">
        <f t="shared" si="0"/>
        <v>37</v>
      </c>
      <c r="H10" s="15">
        <f t="shared" si="1"/>
      </c>
      <c r="I10" s="15">
        <v>37</v>
      </c>
      <c r="J10" s="15">
        <f t="shared" si="4"/>
        <v>0</v>
      </c>
      <c r="K10" s="15" t="s">
        <v>56</v>
      </c>
    </row>
    <row r="11" spans="1:11" ht="12.75">
      <c r="A11" t="s">
        <v>44</v>
      </c>
      <c r="B11" s="15">
        <v>120</v>
      </c>
      <c r="C11" s="15">
        <f t="shared" si="2"/>
        <v>80</v>
      </c>
      <c r="D11" s="15">
        <f>ABR!B18</f>
        <v>200</v>
      </c>
      <c r="E11" s="15">
        <f>ABR!$B$16</f>
        <v>913.04</v>
      </c>
      <c r="F11" s="15">
        <f t="shared" si="3"/>
        <v>137</v>
      </c>
      <c r="G11" s="15">
        <f t="shared" si="0"/>
      </c>
      <c r="H11" s="15">
        <f t="shared" si="1"/>
        <v>63</v>
      </c>
      <c r="I11" s="15"/>
      <c r="J11" s="15">
        <f t="shared" si="4"/>
        <v>0</v>
      </c>
      <c r="K11" s="15">
        <v>-63</v>
      </c>
    </row>
    <row r="12" spans="1:11" ht="12.75">
      <c r="A12" t="s">
        <v>45</v>
      </c>
      <c r="B12" s="15">
        <v>50</v>
      </c>
      <c r="C12" s="15">
        <f t="shared" si="2"/>
        <v>25</v>
      </c>
      <c r="D12" s="15">
        <f>MAY!B18</f>
        <v>75</v>
      </c>
      <c r="E12" s="15">
        <f>MAY!$B$16</f>
        <v>913.04</v>
      </c>
      <c r="F12" s="15">
        <f t="shared" si="3"/>
        <v>137</v>
      </c>
      <c r="G12" s="15">
        <f t="shared" si="0"/>
        <v>62</v>
      </c>
      <c r="H12" s="15">
        <f t="shared" si="1"/>
      </c>
      <c r="I12" s="15">
        <v>62</v>
      </c>
      <c r="J12" s="15">
        <f t="shared" si="4"/>
        <v>0</v>
      </c>
      <c r="K12" s="15" t="s">
        <v>56</v>
      </c>
    </row>
    <row r="13" spans="1:11" ht="12.75">
      <c r="A13" t="s">
        <v>46</v>
      </c>
      <c r="B13" s="15">
        <v>80</v>
      </c>
      <c r="C13" s="15">
        <f t="shared" si="2"/>
        <v>10</v>
      </c>
      <c r="D13" s="15">
        <f>JUN!B18</f>
        <v>90</v>
      </c>
      <c r="E13" s="15">
        <f>JUN!$B$16</f>
        <v>826.09</v>
      </c>
      <c r="F13" s="15">
        <f t="shared" si="3"/>
        <v>124</v>
      </c>
      <c r="G13" s="15">
        <f t="shared" si="0"/>
        <v>34</v>
      </c>
      <c r="H13" s="15">
        <f t="shared" si="1"/>
      </c>
      <c r="I13" s="15">
        <v>27</v>
      </c>
      <c r="J13" s="15">
        <f t="shared" si="4"/>
        <v>7</v>
      </c>
      <c r="K13" s="15">
        <f>J13</f>
        <v>7</v>
      </c>
    </row>
    <row r="14" spans="1:11" ht="12.75">
      <c r="A14" t="s">
        <v>47</v>
      </c>
      <c r="B14" s="15">
        <v>75</v>
      </c>
      <c r="C14" s="15">
        <f t="shared" si="2"/>
        <v>25</v>
      </c>
      <c r="D14" s="15">
        <f>JUL!B18</f>
        <v>100</v>
      </c>
      <c r="E14" s="15">
        <f>JUL!$B$16</f>
        <v>1608.7</v>
      </c>
      <c r="F14" s="15">
        <f t="shared" si="3"/>
        <v>241</v>
      </c>
      <c r="G14" s="15">
        <f t="shared" si="0"/>
        <v>141</v>
      </c>
      <c r="H14" s="15">
        <f t="shared" si="1"/>
      </c>
      <c r="I14" s="15"/>
      <c r="J14" s="15">
        <f t="shared" si="4"/>
        <v>141</v>
      </c>
      <c r="K14" s="15">
        <f aca="true" t="shared" si="5" ref="K14:K19">J14</f>
        <v>141</v>
      </c>
    </row>
    <row r="15" spans="1:11" ht="12.75">
      <c r="A15" t="s">
        <v>48</v>
      </c>
      <c r="B15" s="15">
        <v>75</v>
      </c>
      <c r="C15" s="15">
        <f t="shared" si="2"/>
        <v>25</v>
      </c>
      <c r="D15" s="15">
        <f>AGO!B18</f>
        <v>100</v>
      </c>
      <c r="E15" s="15">
        <f>AGO!$B$16</f>
        <v>913.04</v>
      </c>
      <c r="F15" s="15">
        <f t="shared" si="3"/>
        <v>137</v>
      </c>
      <c r="G15" s="15">
        <f t="shared" si="0"/>
        <v>37</v>
      </c>
      <c r="H15" s="15">
        <f t="shared" si="1"/>
      </c>
      <c r="I15" s="15"/>
      <c r="J15" s="15">
        <f t="shared" si="4"/>
        <v>37</v>
      </c>
      <c r="K15" s="15">
        <f t="shared" si="5"/>
        <v>37</v>
      </c>
    </row>
    <row r="16" spans="1:11" ht="12.75">
      <c r="A16" t="s">
        <v>49</v>
      </c>
      <c r="B16" s="15">
        <v>75</v>
      </c>
      <c r="C16" s="15">
        <f t="shared" si="2"/>
        <v>25</v>
      </c>
      <c r="D16" s="15">
        <f>SEP!B18</f>
        <v>100</v>
      </c>
      <c r="E16" s="15">
        <f>SEP!$B$16</f>
        <v>913.04</v>
      </c>
      <c r="F16" s="15">
        <f t="shared" si="3"/>
        <v>137</v>
      </c>
      <c r="G16" s="15">
        <f t="shared" si="0"/>
        <v>37</v>
      </c>
      <c r="H16" s="15">
        <f t="shared" si="1"/>
      </c>
      <c r="I16" s="15"/>
      <c r="J16" s="15">
        <f t="shared" si="4"/>
        <v>37</v>
      </c>
      <c r="K16" s="15">
        <f t="shared" si="5"/>
        <v>37</v>
      </c>
    </row>
    <row r="17" spans="1:11" ht="12.75">
      <c r="A17" t="s">
        <v>50</v>
      </c>
      <c r="B17" s="15">
        <v>77</v>
      </c>
      <c r="C17" s="15">
        <f t="shared" si="2"/>
        <v>23</v>
      </c>
      <c r="D17" s="15">
        <f>OCT!B18</f>
        <v>100</v>
      </c>
      <c r="E17" s="15">
        <f>OCT!$B$16</f>
        <v>913.04</v>
      </c>
      <c r="F17" s="15">
        <f t="shared" si="3"/>
        <v>137</v>
      </c>
      <c r="G17" s="15">
        <f t="shared" si="0"/>
        <v>37</v>
      </c>
      <c r="H17" s="15">
        <f t="shared" si="1"/>
      </c>
      <c r="I17" s="15"/>
      <c r="J17" s="15">
        <f t="shared" si="4"/>
        <v>37</v>
      </c>
      <c r="K17" s="15">
        <f t="shared" si="5"/>
        <v>37</v>
      </c>
    </row>
    <row r="18" spans="1:11" ht="12.75">
      <c r="A18" t="s">
        <v>51</v>
      </c>
      <c r="B18" s="15">
        <v>81</v>
      </c>
      <c r="C18" s="15">
        <f t="shared" si="2"/>
        <v>19</v>
      </c>
      <c r="D18" s="15">
        <f>NOV!B18</f>
        <v>100</v>
      </c>
      <c r="E18" s="15">
        <f>NOV!$B$16</f>
        <v>913.04</v>
      </c>
      <c r="F18" s="15">
        <f t="shared" si="3"/>
        <v>137</v>
      </c>
      <c r="G18" s="15">
        <f t="shared" si="0"/>
        <v>37</v>
      </c>
      <c r="H18" s="15">
        <f t="shared" si="1"/>
      </c>
      <c r="I18" s="15"/>
      <c r="J18" s="15">
        <f t="shared" si="4"/>
        <v>37</v>
      </c>
      <c r="K18" s="15">
        <f t="shared" si="5"/>
        <v>37</v>
      </c>
    </row>
    <row r="19" spans="1:11" ht="12.75">
      <c r="A19" t="s">
        <v>52</v>
      </c>
      <c r="B19" s="15">
        <v>49</v>
      </c>
      <c r="C19" s="15">
        <f t="shared" si="2"/>
        <v>51</v>
      </c>
      <c r="D19" s="15">
        <f>DIC!B18</f>
        <v>100</v>
      </c>
      <c r="E19" s="15">
        <f>DIC!$B$16</f>
        <v>1347.83</v>
      </c>
      <c r="F19" s="15">
        <f t="shared" si="3"/>
        <v>202</v>
      </c>
      <c r="G19" s="15">
        <f t="shared" si="0"/>
        <v>102</v>
      </c>
      <c r="H19" s="15">
        <f t="shared" si="1"/>
      </c>
      <c r="I19" s="15"/>
      <c r="J19" s="15">
        <f t="shared" si="4"/>
        <v>102</v>
      </c>
      <c r="K19" s="15">
        <f t="shared" si="5"/>
        <v>102</v>
      </c>
    </row>
    <row r="20" spans="1:11" ht="12.75">
      <c r="A20" t="s">
        <v>53</v>
      </c>
      <c r="B20" s="15">
        <f>SUM(B8:B19)</f>
        <v>962</v>
      </c>
      <c r="C20" s="15">
        <f>SUM(C8:C19)</f>
        <v>403</v>
      </c>
      <c r="D20" s="15">
        <f aca="true" t="shared" si="6" ref="D20:K20">SUM(D8:D19)</f>
        <v>1365</v>
      </c>
      <c r="E20" s="15">
        <f t="shared" si="6"/>
        <v>11999.980000000001</v>
      </c>
      <c r="F20" s="15">
        <f t="shared" si="6"/>
        <v>1800</v>
      </c>
      <c r="G20" s="15">
        <f t="shared" si="6"/>
        <v>561</v>
      </c>
      <c r="H20" s="15">
        <f t="shared" si="6"/>
        <v>126</v>
      </c>
      <c r="I20" s="15">
        <f t="shared" si="6"/>
        <v>126</v>
      </c>
      <c r="J20" s="15">
        <f t="shared" si="6"/>
        <v>435</v>
      </c>
      <c r="K20" s="15">
        <f t="shared" si="6"/>
        <v>309</v>
      </c>
    </row>
    <row r="21" ht="12.75">
      <c r="K21" s="15"/>
    </row>
    <row r="22" ht="12.75">
      <c r="F22" s="4" t="s">
        <v>59</v>
      </c>
    </row>
    <row r="23" spans="6:9" ht="12.75">
      <c r="F23" s="4" t="s">
        <v>61</v>
      </c>
      <c r="I23">
        <f>F20</f>
        <v>1800</v>
      </c>
    </row>
    <row r="24" spans="6:9" ht="12.75">
      <c r="F24" s="7" t="s">
        <v>60</v>
      </c>
      <c r="I24">
        <f>D20</f>
        <v>1365</v>
      </c>
    </row>
    <row r="25" spans="6:9" ht="12.75">
      <c r="F25" s="7" t="s">
        <v>62</v>
      </c>
      <c r="I25">
        <f>I23-I24</f>
        <v>435</v>
      </c>
    </row>
    <row r="26" spans="6:9" ht="12.75">
      <c r="F26" s="7" t="s">
        <v>65</v>
      </c>
      <c r="I26">
        <f>J20</f>
        <v>435</v>
      </c>
    </row>
    <row r="27" ht="12.75">
      <c r="F27" s="7"/>
    </row>
  </sheetData>
  <printOptions/>
  <pageMargins left="0.7874015748031497" right="0.3937007874015748" top="1.1811023622047245" bottom="0.7874015748031497" header="0" footer="0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MAR!A1</f>
        <v>EMPRESA, S.A. DE C.V.</v>
      </c>
    </row>
    <row r="2" ht="12.75">
      <c r="A2" s="1" t="s">
        <v>0</v>
      </c>
    </row>
    <row r="3" ht="12.75">
      <c r="A3" s="9" t="s">
        <v>69</v>
      </c>
    </row>
    <row r="5" spans="1:2" ht="12.75">
      <c r="A5" t="s">
        <v>1</v>
      </c>
      <c r="B5">
        <f>MAR!B6</f>
        <v>1300</v>
      </c>
    </row>
    <row r="6" spans="1:2" ht="12.75">
      <c r="A6" s="2" t="s">
        <v>2</v>
      </c>
      <c r="B6">
        <v>1400</v>
      </c>
    </row>
    <row r="7" spans="1:5" ht="12.75">
      <c r="A7" s="3" t="s">
        <v>3</v>
      </c>
      <c r="B7">
        <f>ROUND(B8*1.15,2)</f>
        <v>1150</v>
      </c>
      <c r="C7" s="6" t="s">
        <v>29</v>
      </c>
      <c r="D7" s="6" t="s">
        <v>28</v>
      </c>
      <c r="E7" s="6" t="s">
        <v>35</v>
      </c>
    </row>
    <row r="8" spans="1:5" ht="12.75">
      <c r="A8" s="8" t="s">
        <v>13</v>
      </c>
      <c r="B8">
        <v>1000</v>
      </c>
      <c r="C8">
        <f>B8+MAR!C8</f>
        <v>4000</v>
      </c>
      <c r="D8">
        <v>4000</v>
      </c>
      <c r="E8">
        <f>D8-C8</f>
        <v>0</v>
      </c>
    </row>
    <row r="9" spans="1:2" ht="12.75">
      <c r="A9" s="8" t="s">
        <v>12</v>
      </c>
      <c r="B9">
        <f>ROUND(B8*0.15,2)</f>
        <v>150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1300</v>
      </c>
      <c r="C13">
        <f>B7</f>
        <v>1150</v>
      </c>
      <c r="D13">
        <f>B6</f>
        <v>1400</v>
      </c>
    </row>
    <row r="15" spans="1:2" ht="12.75">
      <c r="A15" t="s">
        <v>4</v>
      </c>
      <c r="B15">
        <f>B13+C13-D13</f>
        <v>1050</v>
      </c>
    </row>
    <row r="16" spans="1:3" ht="12.75">
      <c r="A16" s="4" t="s">
        <v>30</v>
      </c>
      <c r="B16">
        <f>ROUND(B15/1.15,2)</f>
        <v>913.04</v>
      </c>
      <c r="C16">
        <f>B16+MAR!C16</f>
        <v>3652.16</v>
      </c>
    </row>
    <row r="17" spans="1:2" ht="12.75">
      <c r="A17" t="s">
        <v>8</v>
      </c>
      <c r="B17">
        <f>ROUND(B16*0.15,2)</f>
        <v>136.96</v>
      </c>
    </row>
    <row r="18" spans="1:5" ht="12.75">
      <c r="A18" s="7" t="s">
        <v>25</v>
      </c>
      <c r="B18">
        <v>200</v>
      </c>
      <c r="C18" s="6"/>
      <c r="D18" s="5"/>
      <c r="E18" s="6"/>
    </row>
    <row r="19" spans="1:2" ht="12.75">
      <c r="A19" s="7" t="s">
        <v>26</v>
      </c>
      <c r="B19">
        <f>ROUND(B17-B18,0)</f>
        <v>-63</v>
      </c>
    </row>
    <row r="20" spans="1:2" ht="12.75">
      <c r="A20" t="s">
        <v>23</v>
      </c>
      <c r="B20">
        <f>MAR!B22</f>
        <v>-26</v>
      </c>
    </row>
    <row r="21" ht="12.75">
      <c r="A21" t="s">
        <v>10</v>
      </c>
    </row>
    <row r="22" spans="1:2" ht="12.75">
      <c r="A22" s="4" t="s">
        <v>27</v>
      </c>
      <c r="B22">
        <f>B19+B20</f>
        <v>-89</v>
      </c>
    </row>
    <row r="23" ht="12.75">
      <c r="A23" s="4"/>
    </row>
    <row r="24" ht="12.75">
      <c r="A24" s="7" t="s">
        <v>24</v>
      </c>
    </row>
    <row r="25" spans="1:2" ht="12.75">
      <c r="A25" s="7" t="s">
        <v>32</v>
      </c>
      <c r="B25">
        <f>-B19</f>
        <v>63</v>
      </c>
    </row>
    <row r="26" spans="1:2" ht="12.75">
      <c r="A26" s="7" t="s">
        <v>8</v>
      </c>
      <c r="B26">
        <f>B17</f>
        <v>136.96</v>
      </c>
    </row>
    <row r="27" spans="1:3" ht="12.75">
      <c r="A27" s="4" t="s">
        <v>9</v>
      </c>
      <c r="C27">
        <f>B18</f>
        <v>200</v>
      </c>
    </row>
    <row r="28" spans="1:2" ht="12.75">
      <c r="A28" s="7" t="s">
        <v>33</v>
      </c>
      <c r="B28">
        <f>-B25-B26+C27</f>
        <v>0.03999999999999204</v>
      </c>
    </row>
    <row r="29" ht="12.75">
      <c r="A29" s="7"/>
    </row>
    <row r="31" spans="1:2" ht="12.75">
      <c r="A31" t="s">
        <v>12</v>
      </c>
      <c r="B31">
        <f>B9</f>
        <v>150</v>
      </c>
    </row>
    <row r="32" spans="1:2" ht="12.75">
      <c r="A32" s="4" t="s">
        <v>14</v>
      </c>
      <c r="B32">
        <v>150</v>
      </c>
    </row>
    <row r="33" spans="1:2" ht="12.75">
      <c r="A33" t="s">
        <v>15</v>
      </c>
      <c r="B33">
        <f>B31-B32</f>
        <v>0</v>
      </c>
    </row>
    <row r="35" spans="1:2" ht="12.75">
      <c r="A35" t="s">
        <v>11</v>
      </c>
      <c r="B35">
        <f>B17</f>
        <v>136.96</v>
      </c>
    </row>
    <row r="36" spans="1:2" ht="12.75">
      <c r="A36" t="s">
        <v>12</v>
      </c>
      <c r="B36">
        <f>B31</f>
        <v>150</v>
      </c>
    </row>
    <row r="37" spans="1:2" ht="12.75">
      <c r="A37" s="4" t="str">
        <f>IF(B5&lt;B6,"Iva por incremento cuenta de clientes","Iva por disminución cuenta de clientes")</f>
        <v>Iva por incremento cuenta de clientes</v>
      </c>
      <c r="B37">
        <f>B36-B35</f>
        <v>13.039999999999992</v>
      </c>
    </row>
    <row r="39" spans="1:2" ht="12.75">
      <c r="A39" t="s">
        <v>16</v>
      </c>
      <c r="B39">
        <f>MAR!B41</f>
        <v>169.54999999999998</v>
      </c>
    </row>
    <row r="40" spans="1:2" ht="12.75">
      <c r="A40" s="4" t="str">
        <f>A37</f>
        <v>Iva por incremento cuenta de clientes</v>
      </c>
      <c r="B40">
        <f>B37</f>
        <v>13.039999999999992</v>
      </c>
    </row>
    <row r="41" spans="1:2" ht="12.75">
      <c r="A41" t="s">
        <v>17</v>
      </c>
      <c r="B41">
        <f>B39+B40</f>
        <v>182.58999999999997</v>
      </c>
    </row>
    <row r="43" spans="1:2" ht="12.75">
      <c r="A43" t="s">
        <v>18</v>
      </c>
      <c r="B43">
        <f>B6</f>
        <v>1400</v>
      </c>
    </row>
    <row r="44" spans="1:2" ht="12.75">
      <c r="A44" t="s">
        <v>19</v>
      </c>
      <c r="B44">
        <f>ROUND(B43/1.15*0.15,2)</f>
        <v>182.61</v>
      </c>
    </row>
    <row r="45" spans="1:2" ht="12.75">
      <c r="A45" t="s">
        <v>20</v>
      </c>
      <c r="B45">
        <f>B41</f>
        <v>182.58999999999997</v>
      </c>
    </row>
    <row r="46" spans="1:2" ht="12.75">
      <c r="A46" t="s">
        <v>21</v>
      </c>
      <c r="B46">
        <f>B44-B45</f>
        <v>0.020000000000038654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FEB!A1</f>
        <v>EMPRESA, S.A. DE C.V.</v>
      </c>
    </row>
    <row r="2" ht="12.75">
      <c r="A2" s="1" t="s">
        <v>0</v>
      </c>
    </row>
    <row r="3" ht="12.75">
      <c r="A3" s="9" t="s">
        <v>68</v>
      </c>
    </row>
    <row r="5" spans="1:2" ht="12.75">
      <c r="A5" t="s">
        <v>1</v>
      </c>
      <c r="B5">
        <f>FEB!B6</f>
        <v>1200</v>
      </c>
    </row>
    <row r="6" spans="1:2" ht="12.75">
      <c r="A6" s="2" t="s">
        <v>2</v>
      </c>
      <c r="B6">
        <v>1300</v>
      </c>
    </row>
    <row r="7" spans="1:5" ht="12.75">
      <c r="A7" s="3" t="s">
        <v>3</v>
      </c>
      <c r="B7">
        <f>ROUND(B8*1.15,2)</f>
        <v>1150</v>
      </c>
      <c r="C7" s="6" t="s">
        <v>29</v>
      </c>
      <c r="D7" s="6" t="s">
        <v>28</v>
      </c>
      <c r="E7" s="6" t="s">
        <v>35</v>
      </c>
    </row>
    <row r="8" spans="1:5" ht="12.75">
      <c r="A8" s="8" t="s">
        <v>13</v>
      </c>
      <c r="B8">
        <v>1000</v>
      </c>
      <c r="C8">
        <f>B8+FEB!C8</f>
        <v>3000</v>
      </c>
      <c r="D8">
        <v>3000</v>
      </c>
      <c r="E8">
        <f>D8-C8</f>
        <v>0</v>
      </c>
    </row>
    <row r="9" spans="1:2" ht="12.75">
      <c r="A9" s="8" t="s">
        <v>12</v>
      </c>
      <c r="B9">
        <f>ROUND(B8*0.15,2)</f>
        <v>150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1200</v>
      </c>
      <c r="C13">
        <f>B7</f>
        <v>1150</v>
      </c>
      <c r="D13">
        <f>B6</f>
        <v>1300</v>
      </c>
    </row>
    <row r="15" spans="1:2" ht="12.75">
      <c r="A15" t="s">
        <v>4</v>
      </c>
      <c r="B15">
        <f>B13+C13-D13</f>
        <v>1050</v>
      </c>
    </row>
    <row r="16" spans="1:3" ht="12.75">
      <c r="A16" s="4" t="s">
        <v>30</v>
      </c>
      <c r="B16">
        <f>ROUND(B15/1.15,2)</f>
        <v>913.04</v>
      </c>
      <c r="C16">
        <f>B16+FEB!C16</f>
        <v>2739.12</v>
      </c>
    </row>
    <row r="17" spans="1:2" ht="12.75">
      <c r="A17" t="s">
        <v>8</v>
      </c>
      <c r="B17">
        <f>ROUND(B16*0.15,2)</f>
        <v>136.96</v>
      </c>
    </row>
    <row r="18" spans="1:5" ht="12.75">
      <c r="A18" s="7" t="s">
        <v>25</v>
      </c>
      <c r="B18">
        <v>100</v>
      </c>
      <c r="C18" s="6"/>
      <c r="D18" s="5"/>
      <c r="E18" s="6"/>
    </row>
    <row r="19" spans="1:2" ht="12.75">
      <c r="A19" s="7" t="s">
        <v>26</v>
      </c>
      <c r="B19">
        <f>ROUND(B17-B18,0)</f>
        <v>37</v>
      </c>
    </row>
    <row r="20" spans="1:2" ht="12.75">
      <c r="A20" t="s">
        <v>23</v>
      </c>
      <c r="B20">
        <f>FEB!B22</f>
        <v>-63</v>
      </c>
    </row>
    <row r="21" ht="12.75">
      <c r="A21" t="s">
        <v>10</v>
      </c>
    </row>
    <row r="22" spans="1:2" ht="12.75">
      <c r="A22" s="4" t="s">
        <v>27</v>
      </c>
      <c r="B22">
        <f>B19+B20</f>
        <v>-26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B17</f>
        <v>136.96</v>
      </c>
    </row>
    <row r="26" spans="1:3" ht="12.75">
      <c r="A26" t="s">
        <v>9</v>
      </c>
      <c r="C26">
        <f>B18</f>
        <v>100</v>
      </c>
    </row>
    <row r="27" spans="1:3" ht="12.75">
      <c r="A27" t="s">
        <v>32</v>
      </c>
      <c r="C27">
        <f>B19</f>
        <v>37</v>
      </c>
    </row>
    <row r="28" spans="1:2" ht="12.75">
      <c r="A28" t="s">
        <v>33</v>
      </c>
      <c r="B28">
        <f>C27+C26-B25</f>
        <v>0.03999999999999204</v>
      </c>
    </row>
    <row r="31" spans="1:2" ht="12.75">
      <c r="A31" t="s">
        <v>12</v>
      </c>
      <c r="B31">
        <f>B9</f>
        <v>150</v>
      </c>
    </row>
    <row r="32" spans="1:2" ht="12.75">
      <c r="A32" s="4" t="s">
        <v>14</v>
      </c>
      <c r="B32">
        <v>150</v>
      </c>
    </row>
    <row r="33" spans="1:2" ht="12.75">
      <c r="A33" t="s">
        <v>15</v>
      </c>
      <c r="B33">
        <f>B31-B32</f>
        <v>0</v>
      </c>
    </row>
    <row r="35" spans="1:2" ht="12.75">
      <c r="A35" t="s">
        <v>11</v>
      </c>
      <c r="B35">
        <f>B17</f>
        <v>136.96</v>
      </c>
    </row>
    <row r="36" spans="1:2" ht="12.75">
      <c r="A36" t="s">
        <v>12</v>
      </c>
      <c r="B36">
        <f>B31</f>
        <v>150</v>
      </c>
    </row>
    <row r="37" spans="1:2" ht="12.75">
      <c r="A37" s="4" t="str">
        <f>IF(B5&lt;B6,"Iva por incremento cuenta de clientes","Iva por disminución cuenta de clientes")</f>
        <v>Iva por incremento cuenta de clientes</v>
      </c>
      <c r="B37">
        <f>B36-B35</f>
        <v>13.039999999999992</v>
      </c>
    </row>
    <row r="39" spans="1:2" ht="12.75">
      <c r="A39" t="s">
        <v>16</v>
      </c>
      <c r="B39">
        <f>FEB!B41</f>
        <v>156.51</v>
      </c>
    </row>
    <row r="40" spans="1:2" ht="12.75">
      <c r="A40" s="4" t="str">
        <f>A37</f>
        <v>Iva por incremento cuenta de clientes</v>
      </c>
      <c r="B40">
        <f>B37</f>
        <v>13.039999999999992</v>
      </c>
    </row>
    <row r="41" spans="1:2" ht="12.75">
      <c r="A41" t="s">
        <v>17</v>
      </c>
      <c r="B41">
        <f>B39+B40</f>
        <v>169.54999999999998</v>
      </c>
    </row>
    <row r="43" spans="1:2" ht="12.75">
      <c r="A43" t="s">
        <v>18</v>
      </c>
      <c r="B43">
        <f>B6</f>
        <v>1300</v>
      </c>
    </row>
    <row r="44" spans="1:2" ht="12.75">
      <c r="A44" t="s">
        <v>19</v>
      </c>
      <c r="B44">
        <f>ROUND(B43/1.15*0.15,2)</f>
        <v>169.57</v>
      </c>
    </row>
    <row r="45" spans="1:2" ht="12.75">
      <c r="A45" t="s">
        <v>20</v>
      </c>
      <c r="B45">
        <f>B41</f>
        <v>169.54999999999998</v>
      </c>
    </row>
    <row r="46" spans="1:2" ht="12.75">
      <c r="A46" t="s">
        <v>21</v>
      </c>
      <c r="B46">
        <f>B44-B45</f>
        <v>0.020000000000010232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67</v>
      </c>
    </row>
    <row r="5" spans="1:2" ht="12.75">
      <c r="A5" t="s">
        <v>1</v>
      </c>
      <c r="B5">
        <f>ENE!B6</f>
        <v>1100</v>
      </c>
    </row>
    <row r="6" spans="1:2" ht="12.75">
      <c r="A6" s="2" t="s">
        <v>2</v>
      </c>
      <c r="B6">
        <v>1200</v>
      </c>
    </row>
    <row r="7" spans="1:5" ht="12.75">
      <c r="A7" s="3" t="s">
        <v>3</v>
      </c>
      <c r="B7">
        <f>ROUND(B8*1.15,2)</f>
        <v>1150</v>
      </c>
      <c r="C7" s="6" t="s">
        <v>29</v>
      </c>
      <c r="D7" s="6" t="s">
        <v>28</v>
      </c>
      <c r="E7" s="6" t="s">
        <v>35</v>
      </c>
    </row>
    <row r="8" spans="1:5" ht="12.75">
      <c r="A8" s="8" t="s">
        <v>13</v>
      </c>
      <c r="B8">
        <v>1000</v>
      </c>
      <c r="C8">
        <f>B8+ENE!B8</f>
        <v>2000</v>
      </c>
      <c r="D8">
        <v>2000</v>
      </c>
      <c r="E8">
        <f>D8-C8</f>
        <v>0</v>
      </c>
    </row>
    <row r="9" spans="1:2" ht="12.75">
      <c r="A9" s="8" t="s">
        <v>12</v>
      </c>
      <c r="B9">
        <f>ROUND(B8*0.15,2)</f>
        <v>150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1100</v>
      </c>
      <c r="C13">
        <f>B7</f>
        <v>1150</v>
      </c>
      <c r="D13">
        <f>B6</f>
        <v>1200</v>
      </c>
    </row>
    <row r="15" spans="1:2" ht="12.75">
      <c r="A15" t="s">
        <v>4</v>
      </c>
      <c r="B15">
        <f>B13+C13-D13</f>
        <v>1050</v>
      </c>
    </row>
    <row r="16" spans="1:3" ht="12.75">
      <c r="A16" s="4" t="s">
        <v>30</v>
      </c>
      <c r="B16">
        <f>ROUND(B15/1.15,2)</f>
        <v>913.04</v>
      </c>
      <c r="C16">
        <f>B16+ENE!B16</f>
        <v>1826.08</v>
      </c>
    </row>
    <row r="17" spans="1:2" ht="12.75">
      <c r="A17" t="s">
        <v>8</v>
      </c>
      <c r="B17">
        <f>ROUND(B16*0.15,2)</f>
        <v>136.96</v>
      </c>
    </row>
    <row r="18" spans="1:5" ht="12.75">
      <c r="A18" s="7" t="s">
        <v>25</v>
      </c>
      <c r="B18">
        <v>200</v>
      </c>
      <c r="C18" s="6"/>
      <c r="D18" s="5"/>
      <c r="E18" s="6"/>
    </row>
    <row r="19" spans="1:2" ht="12.75">
      <c r="A19" s="7" t="s">
        <v>26</v>
      </c>
      <c r="B19">
        <f>ROUND(B17-B18,0)</f>
        <v>-63</v>
      </c>
    </row>
    <row r="20" spans="1:2" ht="12.75">
      <c r="A20" t="s">
        <v>23</v>
      </c>
      <c r="B20">
        <f>ENE!B22</f>
        <v>0</v>
      </c>
    </row>
    <row r="21" ht="12.75">
      <c r="A21" t="s">
        <v>10</v>
      </c>
    </row>
    <row r="22" spans="1:2" ht="12.75">
      <c r="A22" s="4" t="s">
        <v>27</v>
      </c>
      <c r="B22">
        <f>B19+B20</f>
        <v>-63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B17</f>
        <v>136.96</v>
      </c>
    </row>
    <row r="26" spans="1:3" ht="12.75">
      <c r="A26" t="s">
        <v>9</v>
      </c>
      <c r="C26">
        <f>B18</f>
        <v>200</v>
      </c>
    </row>
    <row r="27" spans="1:2" ht="12.75">
      <c r="A27" t="s">
        <v>32</v>
      </c>
      <c r="B27">
        <f>-B19</f>
        <v>63</v>
      </c>
    </row>
    <row r="28" spans="1:2" ht="12.75">
      <c r="A28" t="s">
        <v>33</v>
      </c>
      <c r="B28">
        <f>C26-B27-B25</f>
        <v>0.03999999999999204</v>
      </c>
    </row>
    <row r="31" spans="1:2" ht="12.75">
      <c r="A31" t="s">
        <v>12</v>
      </c>
      <c r="B31">
        <f>B9</f>
        <v>150</v>
      </c>
    </row>
    <row r="32" spans="1:2" ht="12.75">
      <c r="A32" s="4" t="s">
        <v>14</v>
      </c>
      <c r="B32">
        <v>150.01</v>
      </c>
    </row>
    <row r="33" spans="1:2" ht="12.75">
      <c r="A33" t="s">
        <v>15</v>
      </c>
      <c r="B33">
        <f>B31-B32</f>
        <v>-0.009999999999990905</v>
      </c>
    </row>
    <row r="35" spans="1:2" ht="12.75">
      <c r="A35" t="s">
        <v>11</v>
      </c>
      <c r="B35">
        <f>B17</f>
        <v>136.96</v>
      </c>
    </row>
    <row r="36" spans="1:2" ht="12.75">
      <c r="A36" t="s">
        <v>12</v>
      </c>
      <c r="B36">
        <f>B31</f>
        <v>150</v>
      </c>
    </row>
    <row r="37" spans="1:2" ht="12.75">
      <c r="A37" s="4" t="str">
        <f>IF(B5&lt;B6,"Iva por incremento cuenta de clientes","Iva por disminución cuenta de clientes")</f>
        <v>Iva por incremento cuenta de clientes</v>
      </c>
      <c r="B37">
        <f>B36-B35</f>
        <v>13.039999999999992</v>
      </c>
    </row>
    <row r="39" spans="1:2" ht="12.75">
      <c r="A39" t="s">
        <v>16</v>
      </c>
      <c r="B39">
        <f>ENE!B40</f>
        <v>143.47</v>
      </c>
    </row>
    <row r="40" spans="1:2" ht="12.75">
      <c r="A40" s="4" t="str">
        <f>A37</f>
        <v>Iva por incremento cuenta de clientes</v>
      </c>
      <c r="B40">
        <f>B37</f>
        <v>13.039999999999992</v>
      </c>
    </row>
    <row r="41" spans="1:2" ht="12.75">
      <c r="A41" t="s">
        <v>17</v>
      </c>
      <c r="B41">
        <f>B39+B40</f>
        <v>156.51</v>
      </c>
    </row>
    <row r="43" spans="1:2" ht="12.75">
      <c r="A43" t="s">
        <v>18</v>
      </c>
      <c r="B43">
        <f>B6</f>
        <v>1200</v>
      </c>
    </row>
    <row r="44" spans="1:2" ht="12.75">
      <c r="A44" t="s">
        <v>19</v>
      </c>
      <c r="B44">
        <f>ROUND(B43/1.15*0.15,2)</f>
        <v>156.52</v>
      </c>
    </row>
    <row r="45" spans="1:2" ht="12.75">
      <c r="A45" t="s">
        <v>20</v>
      </c>
      <c r="B45">
        <f>B41</f>
        <v>156.51</v>
      </c>
    </row>
    <row r="46" spans="1:2" ht="12.75">
      <c r="A46" t="s">
        <v>21</v>
      </c>
      <c r="B46">
        <f>B44-B45</f>
        <v>0.010000000000019327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">
        <v>63</v>
      </c>
    </row>
    <row r="2" ht="12.75">
      <c r="A2" s="1" t="s">
        <v>0</v>
      </c>
    </row>
    <row r="3" ht="12.75">
      <c r="A3" s="9" t="s">
        <v>66</v>
      </c>
    </row>
    <row r="5" spans="1:2" ht="12.75">
      <c r="A5" t="s">
        <v>1</v>
      </c>
      <c r="B5">
        <v>1000</v>
      </c>
    </row>
    <row r="6" spans="1:2" ht="12.75">
      <c r="A6" s="2" t="s">
        <v>2</v>
      </c>
      <c r="B6">
        <v>1100</v>
      </c>
    </row>
    <row r="7" spans="1:5" ht="12.75">
      <c r="A7" s="3" t="s">
        <v>3</v>
      </c>
      <c r="B7">
        <f>ROUND(B8*1.15,2)</f>
        <v>1150</v>
      </c>
      <c r="C7" s="6" t="s">
        <v>29</v>
      </c>
      <c r="D7" s="6" t="s">
        <v>28</v>
      </c>
      <c r="E7" s="6" t="s">
        <v>35</v>
      </c>
    </row>
    <row r="8" spans="1:5" ht="12.75">
      <c r="A8" s="8" t="s">
        <v>13</v>
      </c>
      <c r="B8">
        <v>1000</v>
      </c>
      <c r="C8">
        <f>B8</f>
        <v>1000</v>
      </c>
      <c r="D8">
        <v>1000</v>
      </c>
      <c r="E8">
        <f>D8-C8</f>
        <v>0</v>
      </c>
    </row>
    <row r="9" spans="1:2" ht="12.75">
      <c r="A9" s="8" t="s">
        <v>12</v>
      </c>
      <c r="B9">
        <f>ROUND(B8*0.15,2)</f>
        <v>150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1000</v>
      </c>
      <c r="C13">
        <f>B7</f>
        <v>1150</v>
      </c>
      <c r="D13">
        <f>B6</f>
        <v>1100</v>
      </c>
    </row>
    <row r="15" spans="1:2" ht="12.75">
      <c r="A15" t="s">
        <v>4</v>
      </c>
      <c r="B15">
        <f>B13+C13-D13</f>
        <v>1050</v>
      </c>
    </row>
    <row r="16" spans="1:2" ht="12.75">
      <c r="A16" t="s">
        <v>7</v>
      </c>
      <c r="B16">
        <f>ROUND(B15/1.15,2)</f>
        <v>913.04</v>
      </c>
    </row>
    <row r="17" spans="1:2" ht="12.75">
      <c r="A17" t="s">
        <v>8</v>
      </c>
      <c r="B17">
        <f>ROUND(B16*0.15,2)</f>
        <v>136.96</v>
      </c>
    </row>
    <row r="18" spans="1:5" ht="12.75">
      <c r="A18" s="7" t="s">
        <v>25</v>
      </c>
      <c r="B18">
        <v>100</v>
      </c>
      <c r="C18" s="6"/>
      <c r="D18" s="6"/>
      <c r="E18" s="6"/>
    </row>
    <row r="19" spans="1:2" ht="12.75">
      <c r="A19" s="7" t="s">
        <v>26</v>
      </c>
      <c r="B19">
        <f>ROUND(B17-B18,0)</f>
        <v>37</v>
      </c>
    </row>
    <row r="20" spans="1:2" ht="12.75">
      <c r="A20" t="s">
        <v>23</v>
      </c>
      <c r="B20">
        <v>0</v>
      </c>
    </row>
    <row r="21" spans="1:2" ht="12.75">
      <c r="A21" t="s">
        <v>10</v>
      </c>
      <c r="B21">
        <f>B19-B20</f>
        <v>37</v>
      </c>
    </row>
    <row r="22" ht="12.75">
      <c r="A22" s="4" t="s">
        <v>27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B17-B21</f>
        <v>99.96000000000001</v>
      </c>
    </row>
    <row r="26" spans="1:3" ht="12.75">
      <c r="A26" t="s">
        <v>9</v>
      </c>
      <c r="C26">
        <f>B18</f>
        <v>100</v>
      </c>
    </row>
    <row r="27" spans="1:2" ht="12.75">
      <c r="A27" t="s">
        <v>33</v>
      </c>
      <c r="B27">
        <f>+C26-B25</f>
        <v>0.03999999999999204</v>
      </c>
    </row>
    <row r="30" spans="1:2" ht="12.75">
      <c r="A30" t="s">
        <v>12</v>
      </c>
      <c r="B30">
        <f>B9</f>
        <v>150</v>
      </c>
    </row>
    <row r="31" spans="1:2" ht="12.75">
      <c r="A31" s="4" t="s">
        <v>14</v>
      </c>
      <c r="B31">
        <v>149.96</v>
      </c>
    </row>
    <row r="32" spans="1:2" ht="12.75">
      <c r="A32" t="s">
        <v>15</v>
      </c>
      <c r="B32">
        <f>B30-B31</f>
        <v>0.03999999999999204</v>
      </c>
    </row>
    <row r="34" spans="1:2" ht="12.75">
      <c r="A34" t="s">
        <v>11</v>
      </c>
      <c r="B34">
        <f>B17</f>
        <v>136.96</v>
      </c>
    </row>
    <row r="35" spans="1:2" ht="12.75">
      <c r="A35" t="s">
        <v>12</v>
      </c>
      <c r="B35">
        <f>B30</f>
        <v>150</v>
      </c>
    </row>
    <row r="36" spans="1:2" ht="12.75">
      <c r="A36" s="4" t="str">
        <f>IF(B5&lt;B6,"Iva por incremento cuenta de clientes","Iva por disminución cuenta de clientes")</f>
        <v>Iva por incremento cuenta de clientes</v>
      </c>
      <c r="B36">
        <f>B35-B34</f>
        <v>13.039999999999992</v>
      </c>
    </row>
    <row r="38" spans="1:2" ht="12.75">
      <c r="A38" t="s">
        <v>16</v>
      </c>
      <c r="B38">
        <v>130.43</v>
      </c>
    </row>
    <row r="39" spans="1:2" ht="12.75">
      <c r="A39" s="4" t="str">
        <f>A36</f>
        <v>Iva por incremento cuenta de clientes</v>
      </c>
      <c r="B39">
        <f>B36</f>
        <v>13.039999999999992</v>
      </c>
    </row>
    <row r="40" spans="1:2" ht="12.75">
      <c r="A40" t="s">
        <v>17</v>
      </c>
      <c r="B40">
        <f>B38+B39</f>
        <v>143.47</v>
      </c>
    </row>
    <row r="42" spans="1:2" ht="12.75">
      <c r="A42" t="s">
        <v>18</v>
      </c>
      <c r="B42">
        <f>B6</f>
        <v>1100</v>
      </c>
    </row>
    <row r="43" spans="1:2" ht="12.75">
      <c r="A43" t="s">
        <v>19</v>
      </c>
      <c r="B43">
        <f>ROUND(B42/1.15*0.15,2)</f>
        <v>143.48</v>
      </c>
    </row>
    <row r="44" spans="1:2" ht="12.75">
      <c r="A44" t="s">
        <v>20</v>
      </c>
      <c r="B44">
        <f>B40</f>
        <v>143.47</v>
      </c>
    </row>
    <row r="45" spans="1:2" ht="12.75">
      <c r="A45" t="s">
        <v>21</v>
      </c>
      <c r="B45">
        <f>B43-B44</f>
        <v>0.009999999999990905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NOV!A1</f>
        <v>EMPRESA, S.A. DE C.V.</v>
      </c>
    </row>
    <row r="2" ht="12.75">
      <c r="A2" s="1" t="s">
        <v>0</v>
      </c>
    </row>
    <row r="3" ht="12.75">
      <c r="A3" s="9" t="s">
        <v>77</v>
      </c>
    </row>
    <row r="5" spans="1:2" ht="12.75">
      <c r="A5" t="s">
        <v>1</v>
      </c>
      <c r="B5">
        <f>NOV!B6</f>
        <v>1400</v>
      </c>
    </row>
    <row r="6" spans="1:2" ht="12.75">
      <c r="A6" s="2" t="s">
        <v>2</v>
      </c>
      <c r="B6">
        <v>1000</v>
      </c>
    </row>
    <row r="7" spans="1:5" ht="12.75">
      <c r="A7" s="3" t="s">
        <v>3</v>
      </c>
      <c r="B7">
        <f>ROUND(B8*1.15,2)</f>
        <v>1150</v>
      </c>
      <c r="C7" s="6" t="s">
        <v>29</v>
      </c>
      <c r="D7" s="6" t="s">
        <v>28</v>
      </c>
      <c r="E7" s="6" t="s">
        <v>35</v>
      </c>
    </row>
    <row r="8" spans="1:5" ht="12.75">
      <c r="A8" s="8" t="s">
        <v>13</v>
      </c>
      <c r="B8">
        <v>1000</v>
      </c>
      <c r="C8">
        <f>B8+NOV!C8</f>
        <v>12000</v>
      </c>
      <c r="D8">
        <v>12000</v>
      </c>
      <c r="E8">
        <f>D8-C8</f>
        <v>0</v>
      </c>
    </row>
    <row r="9" spans="1:2" ht="12.75">
      <c r="A9" s="8" t="s">
        <v>12</v>
      </c>
      <c r="B9">
        <f>ROUND(B8*0.15,2)</f>
        <v>150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1400</v>
      </c>
      <c r="C13">
        <f>B7</f>
        <v>1150</v>
      </c>
      <c r="D13">
        <f>B6</f>
        <v>1000</v>
      </c>
    </row>
    <row r="15" spans="1:2" ht="12.75">
      <c r="A15" t="s">
        <v>4</v>
      </c>
      <c r="B15">
        <f>B13+C13-D13</f>
        <v>1550</v>
      </c>
    </row>
    <row r="16" spans="1:4" ht="12.75">
      <c r="A16" s="4" t="s">
        <v>30</v>
      </c>
      <c r="B16">
        <f>ROUND(B15/1.15,2)</f>
        <v>1347.83</v>
      </c>
      <c r="C16">
        <f>B16+NOV!C16</f>
        <v>11999.980000000001</v>
      </c>
      <c r="D16" s="4" t="s">
        <v>31</v>
      </c>
    </row>
    <row r="17" spans="1:2" ht="12.75">
      <c r="A17" t="s">
        <v>8</v>
      </c>
      <c r="B17">
        <f>ROUND(B16*0.15,2)</f>
        <v>202.17</v>
      </c>
    </row>
    <row r="18" spans="1:5" ht="12.75">
      <c r="A18" s="7" t="s">
        <v>25</v>
      </c>
      <c r="B18">
        <v>100</v>
      </c>
      <c r="C18" s="6"/>
      <c r="D18" s="5"/>
      <c r="E18" s="6"/>
    </row>
    <row r="19" spans="1:2" ht="12.75">
      <c r="A19" s="7" t="s">
        <v>26</v>
      </c>
      <c r="B19">
        <f>ROUND(B17-B18,0)</f>
        <v>102</v>
      </c>
    </row>
    <row r="20" spans="1:2" ht="12.75">
      <c r="A20" t="s">
        <v>23</v>
      </c>
      <c r="B20">
        <f>NOV!B22</f>
        <v>0</v>
      </c>
    </row>
    <row r="21" spans="1:2" ht="12.75">
      <c r="A21" t="s">
        <v>10</v>
      </c>
      <c r="B21">
        <f>B19+B20</f>
        <v>102</v>
      </c>
    </row>
    <row r="22" ht="12.75">
      <c r="A22" s="4" t="s">
        <v>27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B17-B21</f>
        <v>100.16999999999999</v>
      </c>
    </row>
    <row r="26" spans="1:3" ht="12.75">
      <c r="A26" t="s">
        <v>9</v>
      </c>
      <c r="C26">
        <f>B18</f>
        <v>100</v>
      </c>
    </row>
    <row r="27" spans="1:3" ht="12.75">
      <c r="A27" t="s">
        <v>34</v>
      </c>
      <c r="C27">
        <f>B25-C26</f>
        <v>0.1699999999999875</v>
      </c>
    </row>
    <row r="30" spans="1:2" ht="12.75">
      <c r="A30" t="s">
        <v>12</v>
      </c>
      <c r="B30">
        <f>B9</f>
        <v>150</v>
      </c>
    </row>
    <row r="31" spans="1:2" ht="12.75">
      <c r="A31" s="4" t="s">
        <v>14</v>
      </c>
      <c r="B31">
        <v>150</v>
      </c>
    </row>
    <row r="32" spans="1:2" ht="12.75">
      <c r="A32" t="s">
        <v>15</v>
      </c>
      <c r="B32">
        <f>B30-B31</f>
        <v>0</v>
      </c>
    </row>
    <row r="34" spans="1:2" ht="12.75">
      <c r="A34" t="s">
        <v>11</v>
      </c>
      <c r="B34">
        <f>B17</f>
        <v>202.17</v>
      </c>
    </row>
    <row r="35" spans="1:2" ht="12.75">
      <c r="A35" t="s">
        <v>12</v>
      </c>
      <c r="B35">
        <f>B9</f>
        <v>150</v>
      </c>
    </row>
    <row r="36" spans="1:2" ht="12.75">
      <c r="A36" s="4" t="str">
        <f>IF(B5&lt;B6,"Iva por incremento cuenta de clientes","Iva por disminución cuenta de clientes")</f>
        <v>Iva por disminución cuenta de clientes</v>
      </c>
      <c r="B36">
        <f>B35-B34</f>
        <v>-52.16999999999999</v>
      </c>
    </row>
    <row r="38" spans="1:2" ht="12.75">
      <c r="A38" t="s">
        <v>16</v>
      </c>
      <c r="B38">
        <f>NOV!B40</f>
        <v>182.55999999999995</v>
      </c>
    </row>
    <row r="39" spans="1:2" ht="12.75">
      <c r="A39" s="4" t="str">
        <f>A36</f>
        <v>Iva por disminución cuenta de clientes</v>
      </c>
      <c r="B39">
        <f>B36</f>
        <v>-52.16999999999999</v>
      </c>
    </row>
    <row r="40" spans="1:2" ht="12.75">
      <c r="A40" t="s">
        <v>17</v>
      </c>
      <c r="B40">
        <f>B38+B39</f>
        <v>130.38999999999996</v>
      </c>
    </row>
    <row r="42" spans="1:2" ht="12.75">
      <c r="A42" t="s">
        <v>18</v>
      </c>
      <c r="B42">
        <f>B6</f>
        <v>1000</v>
      </c>
    </row>
    <row r="43" spans="1:2" ht="12.75">
      <c r="A43" t="s">
        <v>19</v>
      </c>
      <c r="B43">
        <f>ROUND(B42/1.15*0.15,2)</f>
        <v>130.43</v>
      </c>
    </row>
    <row r="44" spans="1:2" ht="12.75">
      <c r="A44" t="s">
        <v>20</v>
      </c>
      <c r="B44">
        <f>B40</f>
        <v>130.38999999999996</v>
      </c>
    </row>
    <row r="45" spans="1:2" ht="12.75">
      <c r="A45" s="4" t="s">
        <v>64</v>
      </c>
      <c r="B45">
        <f>B43-B44</f>
        <v>0.040000000000048885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OCT!A1</f>
        <v>EMPRESA, S.A. DE C.V.</v>
      </c>
    </row>
    <row r="2" ht="12.75">
      <c r="A2" s="1" t="s">
        <v>0</v>
      </c>
    </row>
    <row r="3" ht="12.75">
      <c r="A3" s="9" t="s">
        <v>76</v>
      </c>
    </row>
    <row r="5" spans="1:2" ht="12.75">
      <c r="A5" t="s">
        <v>1</v>
      </c>
      <c r="B5">
        <f>OCT!B6</f>
        <v>1300</v>
      </c>
    </row>
    <row r="6" spans="1:2" ht="12.75">
      <c r="A6" s="2" t="s">
        <v>2</v>
      </c>
      <c r="B6">
        <v>1400</v>
      </c>
    </row>
    <row r="7" spans="1:5" ht="12.75">
      <c r="A7" s="3" t="s">
        <v>3</v>
      </c>
      <c r="B7">
        <f>ROUND(B8*1.15,2)</f>
        <v>1150</v>
      </c>
      <c r="C7" s="6" t="s">
        <v>29</v>
      </c>
      <c r="D7" s="6" t="s">
        <v>28</v>
      </c>
      <c r="E7" s="6" t="s">
        <v>35</v>
      </c>
    </row>
    <row r="8" spans="1:5" ht="12.75">
      <c r="A8" s="8" t="s">
        <v>13</v>
      </c>
      <c r="B8">
        <v>1000</v>
      </c>
      <c r="C8">
        <f>B8+OCT!C8</f>
        <v>11000</v>
      </c>
      <c r="D8">
        <v>11000</v>
      </c>
      <c r="E8">
        <f>D8-C8</f>
        <v>0</v>
      </c>
    </row>
    <row r="9" spans="1:2" ht="12.75">
      <c r="A9" s="8" t="s">
        <v>12</v>
      </c>
      <c r="B9">
        <f>ROUND(B8*0.15,2)</f>
        <v>150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1300</v>
      </c>
      <c r="C13">
        <f>B7</f>
        <v>1150</v>
      </c>
      <c r="D13">
        <f>B6</f>
        <v>1400</v>
      </c>
    </row>
    <row r="15" spans="1:2" ht="12.75">
      <c r="A15" t="s">
        <v>4</v>
      </c>
      <c r="B15">
        <f>B13+C13-D13</f>
        <v>1050</v>
      </c>
    </row>
    <row r="16" spans="1:3" ht="12.75">
      <c r="A16" s="4" t="s">
        <v>30</v>
      </c>
      <c r="B16">
        <f>ROUND(B15/1.15,2)</f>
        <v>913.04</v>
      </c>
      <c r="C16">
        <f>B16+OCT!C16</f>
        <v>10652.150000000001</v>
      </c>
    </row>
    <row r="17" spans="1:2" ht="12.75">
      <c r="A17" t="s">
        <v>8</v>
      </c>
      <c r="B17">
        <f>ROUND(B16*0.15,2)</f>
        <v>136.96</v>
      </c>
    </row>
    <row r="18" spans="1:5" ht="12.75">
      <c r="A18" s="7" t="s">
        <v>25</v>
      </c>
      <c r="B18">
        <v>100</v>
      </c>
      <c r="C18" s="6"/>
      <c r="D18" s="5"/>
      <c r="E18" s="6"/>
    </row>
    <row r="19" spans="1:2" ht="12.75">
      <c r="A19" s="7" t="s">
        <v>26</v>
      </c>
      <c r="B19">
        <f>ROUND(B17-B18,0)</f>
        <v>37</v>
      </c>
    </row>
    <row r="20" spans="1:2" ht="12.75">
      <c r="A20" t="s">
        <v>23</v>
      </c>
      <c r="B20">
        <f>OCT!B22</f>
        <v>0</v>
      </c>
    </row>
    <row r="21" spans="1:2" ht="12.75">
      <c r="A21" t="s">
        <v>10</v>
      </c>
      <c r="B21">
        <f>B19+B20</f>
        <v>37</v>
      </c>
    </row>
    <row r="22" ht="12.75">
      <c r="A22" s="4" t="s">
        <v>27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B17-B21</f>
        <v>99.96000000000001</v>
      </c>
    </row>
    <row r="26" spans="1:3" ht="12.75">
      <c r="A26" t="s">
        <v>9</v>
      </c>
      <c r="C26">
        <f>B18</f>
        <v>100</v>
      </c>
    </row>
    <row r="27" spans="1:2" ht="12.75">
      <c r="A27" t="s">
        <v>34</v>
      </c>
      <c r="B27">
        <f>C26-B25</f>
        <v>0.03999999999999204</v>
      </c>
    </row>
    <row r="30" spans="1:2" ht="12.75">
      <c r="A30" t="s">
        <v>12</v>
      </c>
      <c r="B30">
        <f>B9</f>
        <v>150</v>
      </c>
    </row>
    <row r="31" spans="1:2" ht="12.75">
      <c r="A31" s="4" t="s">
        <v>14</v>
      </c>
      <c r="B31">
        <v>150</v>
      </c>
    </row>
    <row r="32" spans="1:2" ht="12.75">
      <c r="A32" t="s">
        <v>15</v>
      </c>
      <c r="B32">
        <f>B30-B31</f>
        <v>0</v>
      </c>
    </row>
    <row r="34" spans="1:2" ht="12.75">
      <c r="A34" t="s">
        <v>11</v>
      </c>
      <c r="B34">
        <f>B17</f>
        <v>136.96</v>
      </c>
    </row>
    <row r="35" spans="1:2" ht="12.75">
      <c r="A35" t="s">
        <v>12</v>
      </c>
      <c r="B35">
        <f>B30</f>
        <v>150</v>
      </c>
    </row>
    <row r="36" spans="1:2" ht="12.75">
      <c r="A36" s="4" t="str">
        <f>IF(B5&lt;B6,"Iva por incremento cuenta de clientes","Iva por disminución cuenta de clientes")</f>
        <v>Iva por incremento cuenta de clientes</v>
      </c>
      <c r="B36">
        <f>B35-B34</f>
        <v>13.039999999999992</v>
      </c>
    </row>
    <row r="38" spans="1:2" ht="12.75">
      <c r="A38" t="s">
        <v>16</v>
      </c>
      <c r="B38">
        <f>OCT!B40</f>
        <v>169.51999999999995</v>
      </c>
    </row>
    <row r="39" spans="1:2" ht="12.75">
      <c r="A39" s="4" t="str">
        <f>A36</f>
        <v>Iva por incremento cuenta de clientes</v>
      </c>
      <c r="B39">
        <f>B36</f>
        <v>13.039999999999992</v>
      </c>
    </row>
    <row r="40" spans="1:2" ht="12.75">
      <c r="A40" t="s">
        <v>17</v>
      </c>
      <c r="B40">
        <f>B38+B39</f>
        <v>182.55999999999995</v>
      </c>
    </row>
    <row r="42" spans="1:2" ht="12.75">
      <c r="A42" t="s">
        <v>18</v>
      </c>
      <c r="B42">
        <f>B6</f>
        <v>1400</v>
      </c>
    </row>
    <row r="43" spans="1:2" ht="12.75">
      <c r="A43" t="s">
        <v>19</v>
      </c>
      <c r="B43">
        <f>ROUND(B42/1.15*0.15,2)</f>
        <v>182.61</v>
      </c>
    </row>
    <row r="44" spans="1:2" ht="12.75">
      <c r="A44" t="s">
        <v>20</v>
      </c>
      <c r="B44">
        <f>B40</f>
        <v>182.55999999999995</v>
      </c>
    </row>
    <row r="45" spans="1:2" ht="12.75">
      <c r="A45" t="s">
        <v>21</v>
      </c>
      <c r="B45">
        <f>B43-B44</f>
        <v>0.05000000000006821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SEP!A1</f>
        <v>EMPRESA, S.A. DE C.V.</v>
      </c>
    </row>
    <row r="2" ht="12.75">
      <c r="A2" s="1" t="s">
        <v>0</v>
      </c>
    </row>
    <row r="3" ht="12.75">
      <c r="A3" s="9" t="s">
        <v>75</v>
      </c>
    </row>
    <row r="5" spans="1:2" ht="12.75">
      <c r="A5" t="s">
        <v>1</v>
      </c>
      <c r="B5">
        <f>SEP!B6</f>
        <v>1200</v>
      </c>
    </row>
    <row r="6" spans="1:2" ht="12.75">
      <c r="A6" s="2" t="s">
        <v>2</v>
      </c>
      <c r="B6" s="10">
        <v>1300</v>
      </c>
    </row>
    <row r="7" spans="1:5" ht="12.75">
      <c r="A7" s="3" t="s">
        <v>3</v>
      </c>
      <c r="B7">
        <f>ROUND(B8*1.15,2)</f>
        <v>1150</v>
      </c>
      <c r="C7" s="6" t="s">
        <v>29</v>
      </c>
      <c r="D7" s="6" t="s">
        <v>28</v>
      </c>
      <c r="E7" s="6" t="s">
        <v>35</v>
      </c>
    </row>
    <row r="8" spans="1:5" ht="12.75">
      <c r="A8" s="8" t="s">
        <v>13</v>
      </c>
      <c r="B8">
        <v>1000</v>
      </c>
      <c r="C8">
        <f>B8+SEP!C8</f>
        <v>10000</v>
      </c>
      <c r="D8">
        <v>10000</v>
      </c>
      <c r="E8">
        <f>D8-C8</f>
        <v>0</v>
      </c>
    </row>
    <row r="9" spans="1:2" ht="12.75">
      <c r="A9" s="8" t="s">
        <v>12</v>
      </c>
      <c r="B9">
        <f>ROUND(B8*0.15,2)</f>
        <v>150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1200</v>
      </c>
      <c r="C13">
        <f>B7</f>
        <v>1150</v>
      </c>
      <c r="D13">
        <f>B6</f>
        <v>1300</v>
      </c>
    </row>
    <row r="15" spans="1:2" ht="12.75">
      <c r="A15" t="s">
        <v>4</v>
      </c>
      <c r="B15">
        <f>B13+C13-D13</f>
        <v>1050</v>
      </c>
    </row>
    <row r="16" spans="1:3" ht="12.75">
      <c r="A16" s="4" t="s">
        <v>30</v>
      </c>
      <c r="B16">
        <f>ROUND(B15/1.15,2)</f>
        <v>913.04</v>
      </c>
      <c r="C16">
        <f>B16+SEP!C16</f>
        <v>9739.11</v>
      </c>
    </row>
    <row r="17" spans="1:2" ht="12.75">
      <c r="A17" t="s">
        <v>8</v>
      </c>
      <c r="B17">
        <f>ROUND(B16*0.15,2)</f>
        <v>136.96</v>
      </c>
    </row>
    <row r="18" spans="1:5" ht="12.75">
      <c r="A18" s="7" t="s">
        <v>25</v>
      </c>
      <c r="B18">
        <v>100</v>
      </c>
      <c r="C18" s="6"/>
      <c r="D18" s="5"/>
      <c r="E18" s="6"/>
    </row>
    <row r="19" spans="1:2" ht="12.75">
      <c r="A19" s="7" t="s">
        <v>26</v>
      </c>
      <c r="B19">
        <f>ROUND(B17-B18,0)</f>
        <v>37</v>
      </c>
    </row>
    <row r="20" spans="1:2" ht="12.75">
      <c r="A20" t="s">
        <v>23</v>
      </c>
      <c r="B20">
        <f>SEP!B22</f>
        <v>0</v>
      </c>
    </row>
    <row r="21" spans="1:2" ht="12.75">
      <c r="A21" t="s">
        <v>10</v>
      </c>
      <c r="B21">
        <f>B19+B20</f>
        <v>37</v>
      </c>
    </row>
    <row r="22" ht="12.75">
      <c r="A22" s="4" t="s">
        <v>27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B17-B21</f>
        <v>99.96000000000001</v>
      </c>
    </row>
    <row r="26" spans="1:3" ht="12.75">
      <c r="A26" t="s">
        <v>9</v>
      </c>
      <c r="C26">
        <f>B18</f>
        <v>100</v>
      </c>
    </row>
    <row r="27" spans="1:2" ht="12.75">
      <c r="A27" t="s">
        <v>34</v>
      </c>
      <c r="B27">
        <f>C26-B25</f>
        <v>0.03999999999999204</v>
      </c>
    </row>
    <row r="30" spans="1:2" ht="12.75">
      <c r="A30" t="s">
        <v>12</v>
      </c>
      <c r="B30">
        <f>B9</f>
        <v>150</v>
      </c>
    </row>
    <row r="31" spans="1:2" ht="12.75">
      <c r="A31" s="4" t="s">
        <v>14</v>
      </c>
      <c r="B31">
        <v>150</v>
      </c>
    </row>
    <row r="32" spans="1:2" ht="12.75">
      <c r="A32" t="s">
        <v>15</v>
      </c>
      <c r="B32">
        <f>B30-B31</f>
        <v>0</v>
      </c>
    </row>
    <row r="34" spans="1:2" ht="12.75">
      <c r="A34" t="s">
        <v>11</v>
      </c>
      <c r="B34">
        <f>B17</f>
        <v>136.96</v>
      </c>
    </row>
    <row r="35" spans="1:2" ht="12.75">
      <c r="A35" t="s">
        <v>12</v>
      </c>
      <c r="B35">
        <f>B30</f>
        <v>150</v>
      </c>
    </row>
    <row r="36" spans="1:2" ht="12.75">
      <c r="A36" s="4" t="str">
        <f>IF(B5&lt;B6,"Iva por incremento cuenta de clientes","Iva por disminución cuenta de clientes")</f>
        <v>Iva por incremento cuenta de clientes</v>
      </c>
      <c r="B36">
        <f>B35-B34</f>
        <v>13.039999999999992</v>
      </c>
    </row>
    <row r="38" spans="1:2" ht="12.75">
      <c r="A38" t="s">
        <v>16</v>
      </c>
      <c r="B38">
        <f>SEP!B40</f>
        <v>156.47999999999996</v>
      </c>
    </row>
    <row r="39" spans="1:2" ht="12.75">
      <c r="A39" s="4" t="str">
        <f>A36</f>
        <v>Iva por incremento cuenta de clientes</v>
      </c>
      <c r="B39">
        <f>B36</f>
        <v>13.039999999999992</v>
      </c>
    </row>
    <row r="40" spans="1:2" ht="12.75">
      <c r="A40" t="s">
        <v>17</v>
      </c>
      <c r="B40">
        <f>B38+B39</f>
        <v>169.51999999999995</v>
      </c>
    </row>
    <row r="42" spans="1:2" ht="12.75">
      <c r="A42" t="s">
        <v>18</v>
      </c>
      <c r="B42">
        <f>B6</f>
        <v>1300</v>
      </c>
    </row>
    <row r="43" spans="1:2" ht="12.75">
      <c r="A43" t="s">
        <v>19</v>
      </c>
      <c r="B43">
        <f>ROUND(B42/1.15*0.15,2)</f>
        <v>169.57</v>
      </c>
    </row>
    <row r="44" spans="1:2" ht="12.75">
      <c r="A44" t="s">
        <v>20</v>
      </c>
      <c r="B44">
        <f>B40</f>
        <v>169.51999999999995</v>
      </c>
    </row>
    <row r="45" spans="1:2" ht="12.75">
      <c r="A45" t="s">
        <v>21</v>
      </c>
      <c r="B45">
        <f>B43-B44</f>
        <v>0.05000000000003979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AGO!A1</f>
        <v>EMPRESA, S.A. DE C.V.</v>
      </c>
    </row>
    <row r="2" ht="12.75">
      <c r="A2" s="1" t="s">
        <v>0</v>
      </c>
    </row>
    <row r="3" ht="12.75">
      <c r="A3" s="9" t="s">
        <v>74</v>
      </c>
    </row>
    <row r="5" spans="1:2" ht="12.75">
      <c r="A5" t="s">
        <v>1</v>
      </c>
      <c r="B5">
        <f>AGO!B6</f>
        <v>1100</v>
      </c>
    </row>
    <row r="6" spans="1:2" ht="12.75">
      <c r="A6" s="2" t="s">
        <v>2</v>
      </c>
      <c r="B6">
        <v>1200</v>
      </c>
    </row>
    <row r="7" spans="1:5" ht="12.75">
      <c r="A7" s="3" t="s">
        <v>3</v>
      </c>
      <c r="B7">
        <f>ROUND(B8*1.15,2)</f>
        <v>1150</v>
      </c>
      <c r="C7" s="6" t="s">
        <v>29</v>
      </c>
      <c r="D7" s="6" t="s">
        <v>28</v>
      </c>
      <c r="E7" s="6" t="s">
        <v>35</v>
      </c>
    </row>
    <row r="8" spans="1:5" ht="12.75">
      <c r="A8" s="8" t="s">
        <v>13</v>
      </c>
      <c r="B8">
        <v>1000</v>
      </c>
      <c r="C8">
        <f>B8+AGO!C8</f>
        <v>9000</v>
      </c>
      <c r="D8">
        <v>9000</v>
      </c>
      <c r="E8">
        <f>D8-C8</f>
        <v>0</v>
      </c>
    </row>
    <row r="9" spans="1:2" ht="12.75">
      <c r="A9" s="8" t="s">
        <v>12</v>
      </c>
      <c r="B9">
        <f>ROUND(B8*0.15,2)</f>
        <v>150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1100</v>
      </c>
      <c r="C13">
        <f>B7</f>
        <v>1150</v>
      </c>
      <c r="D13">
        <f>B6</f>
        <v>1200</v>
      </c>
    </row>
    <row r="15" spans="1:2" ht="12.75">
      <c r="A15" t="s">
        <v>4</v>
      </c>
      <c r="B15">
        <f>B13+C13-D13</f>
        <v>1050</v>
      </c>
    </row>
    <row r="16" spans="1:3" ht="12.75">
      <c r="A16" s="4" t="s">
        <v>30</v>
      </c>
      <c r="B16">
        <f>ROUND(B15/1.15,2)</f>
        <v>913.04</v>
      </c>
      <c r="C16">
        <f>B16+AGO!C16</f>
        <v>8826.07</v>
      </c>
    </row>
    <row r="17" spans="1:2" ht="12.75">
      <c r="A17" t="s">
        <v>8</v>
      </c>
      <c r="B17">
        <f>ROUND(B16*0.15,2)</f>
        <v>136.96</v>
      </c>
    </row>
    <row r="18" spans="1:5" ht="12.75">
      <c r="A18" s="7" t="s">
        <v>25</v>
      </c>
      <c r="B18">
        <v>100</v>
      </c>
      <c r="C18" s="6"/>
      <c r="D18" s="5"/>
      <c r="E18" s="6"/>
    </row>
    <row r="19" spans="1:2" ht="12.75">
      <c r="A19" s="7" t="s">
        <v>26</v>
      </c>
      <c r="B19">
        <f>ROUND(B17-B18,0)</f>
        <v>37</v>
      </c>
    </row>
    <row r="20" spans="1:2" ht="12.75">
      <c r="A20" t="s">
        <v>23</v>
      </c>
      <c r="B20">
        <f>AGO!B22</f>
        <v>0</v>
      </c>
    </row>
    <row r="21" spans="1:2" ht="12.75">
      <c r="A21" t="s">
        <v>10</v>
      </c>
      <c r="B21">
        <f>B19+B20</f>
        <v>37</v>
      </c>
    </row>
    <row r="22" ht="12.75">
      <c r="A22" s="4" t="s">
        <v>27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B17-B21</f>
        <v>99.96000000000001</v>
      </c>
    </row>
    <row r="26" spans="1:3" ht="12.75">
      <c r="A26" t="s">
        <v>9</v>
      </c>
      <c r="C26">
        <f>B18</f>
        <v>100</v>
      </c>
    </row>
    <row r="27" spans="1:2" ht="12.75">
      <c r="A27" t="s">
        <v>34</v>
      </c>
      <c r="B27">
        <f>C26-B25</f>
        <v>0.03999999999999204</v>
      </c>
    </row>
    <row r="30" spans="1:2" ht="12.75">
      <c r="A30" t="s">
        <v>12</v>
      </c>
      <c r="B30">
        <f>B9</f>
        <v>150</v>
      </c>
    </row>
    <row r="31" spans="1:2" ht="12.75">
      <c r="A31" s="4" t="s">
        <v>14</v>
      </c>
      <c r="B31">
        <v>150</v>
      </c>
    </row>
    <row r="32" spans="1:2" ht="12.75">
      <c r="A32" t="s">
        <v>15</v>
      </c>
      <c r="B32">
        <f>B30-B31</f>
        <v>0</v>
      </c>
    </row>
    <row r="34" spans="1:2" ht="12.75">
      <c r="A34" t="s">
        <v>11</v>
      </c>
      <c r="B34">
        <f>B17</f>
        <v>136.96</v>
      </c>
    </row>
    <row r="35" spans="1:2" ht="12.75">
      <c r="A35" t="s">
        <v>12</v>
      </c>
      <c r="B35">
        <f>B30</f>
        <v>150</v>
      </c>
    </row>
    <row r="36" spans="1:2" ht="12.75">
      <c r="A36" s="4" t="str">
        <f>IF(B5&lt;B6,"Iva por incremento cuenta de clientes","Iva por disminución cuenta de clientes")</f>
        <v>Iva por incremento cuenta de clientes</v>
      </c>
      <c r="B36">
        <f>B35-B34</f>
        <v>13.039999999999992</v>
      </c>
    </row>
    <row r="38" spans="1:2" ht="12.75">
      <c r="A38" t="s">
        <v>16</v>
      </c>
      <c r="B38">
        <f>AGO!B40</f>
        <v>143.43999999999997</v>
      </c>
    </row>
    <row r="39" spans="1:2" ht="12.75">
      <c r="A39" s="4" t="str">
        <f>A36</f>
        <v>Iva por incremento cuenta de clientes</v>
      </c>
      <c r="B39">
        <f>B36</f>
        <v>13.039999999999992</v>
      </c>
    </row>
    <row r="40" spans="1:2" ht="12.75">
      <c r="A40" t="s">
        <v>17</v>
      </c>
      <c r="B40">
        <f>B38+B39</f>
        <v>156.47999999999996</v>
      </c>
    </row>
    <row r="42" spans="1:2" ht="12.75">
      <c r="A42" t="s">
        <v>18</v>
      </c>
      <c r="B42">
        <f>B6</f>
        <v>1200</v>
      </c>
    </row>
    <row r="43" spans="1:2" ht="12.75">
      <c r="A43" t="s">
        <v>19</v>
      </c>
      <c r="B43">
        <f>ROUND(B42/1.15*0.15,2)</f>
        <v>156.52</v>
      </c>
    </row>
    <row r="44" spans="1:2" ht="12.75">
      <c r="A44" t="s">
        <v>20</v>
      </c>
      <c r="B44">
        <f>B40</f>
        <v>156.47999999999996</v>
      </c>
    </row>
    <row r="45" spans="1:2" ht="12.75">
      <c r="A45" t="s">
        <v>21</v>
      </c>
      <c r="B45">
        <f>B43-B44</f>
        <v>0.040000000000048885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JUL!A1</f>
        <v>EMPRESA, S.A. DE C.V.</v>
      </c>
    </row>
    <row r="2" ht="12.75">
      <c r="A2" s="1" t="s">
        <v>0</v>
      </c>
    </row>
    <row r="3" ht="12.75">
      <c r="A3" s="9" t="s">
        <v>73</v>
      </c>
    </row>
    <row r="5" spans="1:2" ht="12.75">
      <c r="A5" t="s">
        <v>1</v>
      </c>
      <c r="B5">
        <f>JUL!B6</f>
        <v>1000</v>
      </c>
    </row>
    <row r="6" spans="1:2" ht="12.75">
      <c r="A6" s="2" t="s">
        <v>2</v>
      </c>
      <c r="B6">
        <v>1100</v>
      </c>
    </row>
    <row r="7" spans="1:5" ht="12.75">
      <c r="A7" s="3" t="s">
        <v>3</v>
      </c>
      <c r="B7">
        <f>ROUND(B8*1.15,2)</f>
        <v>1150</v>
      </c>
      <c r="C7" s="6" t="s">
        <v>29</v>
      </c>
      <c r="D7" s="6" t="s">
        <v>28</v>
      </c>
      <c r="E7" s="6" t="s">
        <v>35</v>
      </c>
    </row>
    <row r="8" spans="1:5" ht="12.75">
      <c r="A8" s="8" t="s">
        <v>13</v>
      </c>
      <c r="B8">
        <v>1000</v>
      </c>
      <c r="C8">
        <f>B8+JUL!C8</f>
        <v>8000</v>
      </c>
      <c r="D8">
        <v>8000</v>
      </c>
      <c r="E8">
        <f>D8-C8</f>
        <v>0</v>
      </c>
    </row>
    <row r="9" spans="1:2" ht="12.75">
      <c r="A9" s="8" t="s">
        <v>12</v>
      </c>
      <c r="B9">
        <f>ROUND(B8*0.15,2)</f>
        <v>150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1000</v>
      </c>
      <c r="C13">
        <f>B7</f>
        <v>1150</v>
      </c>
      <c r="D13">
        <f>B6</f>
        <v>1100</v>
      </c>
    </row>
    <row r="15" spans="1:2" ht="12.75">
      <c r="A15" t="s">
        <v>4</v>
      </c>
      <c r="B15">
        <f>B13+C13-D13</f>
        <v>1050</v>
      </c>
    </row>
    <row r="16" spans="1:3" ht="12.75">
      <c r="A16" s="4" t="s">
        <v>30</v>
      </c>
      <c r="B16">
        <f>ROUND(B15/1.15,2)</f>
        <v>913.04</v>
      </c>
      <c r="C16">
        <f>B16+JUL!C16</f>
        <v>7913.03</v>
      </c>
    </row>
    <row r="17" spans="1:2" ht="12.75">
      <c r="A17" t="s">
        <v>8</v>
      </c>
      <c r="B17">
        <f>ROUND(B16*0.15,2)</f>
        <v>136.96</v>
      </c>
    </row>
    <row r="18" spans="1:5" ht="12.75">
      <c r="A18" s="7" t="s">
        <v>25</v>
      </c>
      <c r="B18">
        <v>100</v>
      </c>
      <c r="C18" s="6"/>
      <c r="D18" s="5"/>
      <c r="E18" s="6"/>
    </row>
    <row r="19" spans="1:2" ht="12.75">
      <c r="A19" s="7" t="s">
        <v>26</v>
      </c>
      <c r="B19">
        <f>ROUND(B17-B18,0)</f>
        <v>37</v>
      </c>
    </row>
    <row r="20" spans="1:2" ht="12.75">
      <c r="A20" t="s">
        <v>23</v>
      </c>
      <c r="B20">
        <f>JUL!B22</f>
        <v>0</v>
      </c>
    </row>
    <row r="21" spans="1:2" ht="12.75">
      <c r="A21" t="s">
        <v>10</v>
      </c>
      <c r="B21">
        <f>B19+B20</f>
        <v>37</v>
      </c>
    </row>
    <row r="22" ht="12.75">
      <c r="A22" s="4" t="s">
        <v>27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B17-B21</f>
        <v>99.96000000000001</v>
      </c>
    </row>
    <row r="26" spans="1:3" ht="12.75">
      <c r="A26" t="s">
        <v>9</v>
      </c>
      <c r="C26">
        <f>B18</f>
        <v>100</v>
      </c>
    </row>
    <row r="27" spans="1:2" ht="12.75">
      <c r="A27" t="s">
        <v>34</v>
      </c>
      <c r="B27">
        <f>C26-B25</f>
        <v>0.03999999999999204</v>
      </c>
    </row>
    <row r="30" spans="1:2" ht="12.75">
      <c r="A30" t="s">
        <v>12</v>
      </c>
      <c r="B30">
        <f>B9</f>
        <v>150</v>
      </c>
    </row>
    <row r="31" spans="1:2" ht="12.75">
      <c r="A31" s="4" t="s">
        <v>14</v>
      </c>
      <c r="B31">
        <v>150</v>
      </c>
    </row>
    <row r="32" spans="1:2" ht="12.75">
      <c r="A32" t="s">
        <v>15</v>
      </c>
      <c r="B32">
        <f>B30-B31</f>
        <v>0</v>
      </c>
    </row>
    <row r="34" spans="1:2" ht="12.75">
      <c r="A34" t="s">
        <v>11</v>
      </c>
      <c r="B34">
        <f>B17</f>
        <v>136.96</v>
      </c>
    </row>
    <row r="35" spans="1:2" ht="12.75">
      <c r="A35" t="s">
        <v>12</v>
      </c>
      <c r="B35">
        <f>B30</f>
        <v>150</v>
      </c>
    </row>
    <row r="36" spans="1:2" ht="12.75">
      <c r="A36" s="4" t="str">
        <f>IF(B5&lt;B6,"Iva por incremento cuenta de clientes","Iva por disminución cuenta de clientes")</f>
        <v>Iva por incremento cuenta de clientes</v>
      </c>
      <c r="B36">
        <f>B35-B34</f>
        <v>13.039999999999992</v>
      </c>
    </row>
    <row r="38" spans="1:2" ht="12.75">
      <c r="A38" t="s">
        <v>16</v>
      </c>
      <c r="B38">
        <f>JUL!B40</f>
        <v>130.39999999999998</v>
      </c>
    </row>
    <row r="39" spans="1:2" ht="12.75">
      <c r="A39" s="4" t="str">
        <f>A36</f>
        <v>Iva por incremento cuenta de clientes</v>
      </c>
      <c r="B39">
        <f>B36</f>
        <v>13.039999999999992</v>
      </c>
    </row>
    <row r="40" spans="1:2" ht="12.75">
      <c r="A40" t="s">
        <v>17</v>
      </c>
      <c r="B40">
        <f>B38+B39</f>
        <v>143.43999999999997</v>
      </c>
    </row>
    <row r="42" spans="1:2" ht="12.75">
      <c r="A42" t="s">
        <v>18</v>
      </c>
      <c r="B42">
        <f>B6</f>
        <v>1100</v>
      </c>
    </row>
    <row r="43" spans="1:2" ht="12.75">
      <c r="A43" t="s">
        <v>19</v>
      </c>
      <c r="B43">
        <f>ROUND(B42/1.15*0.15,2)</f>
        <v>143.48</v>
      </c>
    </row>
    <row r="44" spans="1:2" ht="12.75">
      <c r="A44" t="s">
        <v>20</v>
      </c>
      <c r="B44">
        <f>B40</f>
        <v>143.43999999999997</v>
      </c>
    </row>
    <row r="45" spans="1:2" ht="12.75">
      <c r="A45" t="s">
        <v>21</v>
      </c>
      <c r="B45">
        <f>B43-B44</f>
        <v>0.040000000000020464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JUN!A1</f>
        <v>EMPRESA, S.A. DE C.V.</v>
      </c>
    </row>
    <row r="2" ht="12.75">
      <c r="A2" s="1" t="s">
        <v>0</v>
      </c>
    </row>
    <row r="3" ht="12.75">
      <c r="A3" s="9" t="s">
        <v>72</v>
      </c>
    </row>
    <row r="5" spans="1:2" ht="12.75">
      <c r="A5" t="s">
        <v>1</v>
      </c>
      <c r="B5">
        <f>JUN!B6</f>
        <v>1700</v>
      </c>
    </row>
    <row r="6" spans="1:2" ht="12.75">
      <c r="A6" s="2" t="s">
        <v>2</v>
      </c>
      <c r="B6">
        <v>1000</v>
      </c>
    </row>
    <row r="7" spans="1:5" ht="12.75">
      <c r="A7" s="3" t="s">
        <v>3</v>
      </c>
      <c r="B7">
        <f>ROUND(B8*1.15,2)</f>
        <v>1150</v>
      </c>
      <c r="C7" s="6" t="s">
        <v>29</v>
      </c>
      <c r="D7" s="6" t="s">
        <v>28</v>
      </c>
      <c r="E7" s="6" t="s">
        <v>35</v>
      </c>
    </row>
    <row r="8" spans="1:5" ht="12.75">
      <c r="A8" s="8" t="s">
        <v>13</v>
      </c>
      <c r="B8">
        <v>1000</v>
      </c>
      <c r="C8">
        <f>B8+JUN!C8</f>
        <v>7000</v>
      </c>
      <c r="D8">
        <v>7000</v>
      </c>
      <c r="E8">
        <f>D8-C8</f>
        <v>0</v>
      </c>
    </row>
    <row r="9" spans="1:2" ht="12.75">
      <c r="A9" s="8" t="s">
        <v>12</v>
      </c>
      <c r="B9">
        <f>ROUND(B8*0.15,2)</f>
        <v>150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1700</v>
      </c>
      <c r="C13">
        <f>B7</f>
        <v>1150</v>
      </c>
      <c r="D13">
        <f>B6</f>
        <v>1000</v>
      </c>
    </row>
    <row r="15" spans="1:2" ht="12.75">
      <c r="A15" t="s">
        <v>4</v>
      </c>
      <c r="B15">
        <f>B13+C13-D13</f>
        <v>1850</v>
      </c>
    </row>
    <row r="16" spans="1:3" ht="12.75">
      <c r="A16" s="4" t="s">
        <v>30</v>
      </c>
      <c r="B16">
        <f>ROUND(B15/1.15,2)</f>
        <v>1608.7</v>
      </c>
      <c r="C16">
        <f>B16+JUN!C16</f>
        <v>6999.99</v>
      </c>
    </row>
    <row r="17" spans="1:2" ht="12.75">
      <c r="A17" t="s">
        <v>8</v>
      </c>
      <c r="B17">
        <f>ROUND(B16*0.15,2)</f>
        <v>241.31</v>
      </c>
    </row>
    <row r="18" spans="1:5" ht="12.75">
      <c r="A18" s="7" t="s">
        <v>25</v>
      </c>
      <c r="B18">
        <v>100</v>
      </c>
      <c r="C18" s="6"/>
      <c r="D18" s="5"/>
      <c r="E18" s="6"/>
    </row>
    <row r="19" spans="1:2" ht="12.75">
      <c r="A19" s="7" t="s">
        <v>26</v>
      </c>
      <c r="B19">
        <f>ROUND(B17-B18,0)</f>
        <v>141</v>
      </c>
    </row>
    <row r="20" spans="1:2" ht="12.75">
      <c r="A20" t="s">
        <v>23</v>
      </c>
      <c r="B20">
        <f>JUN!B22</f>
        <v>0</v>
      </c>
    </row>
    <row r="21" spans="1:2" ht="12.75">
      <c r="A21" t="s">
        <v>10</v>
      </c>
      <c r="B21">
        <f>B19+B20</f>
        <v>141</v>
      </c>
    </row>
    <row r="22" ht="12.75">
      <c r="A22" s="4" t="s">
        <v>27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B17-B21</f>
        <v>100.31</v>
      </c>
    </row>
    <row r="26" spans="1:3" ht="12.75">
      <c r="A26" t="s">
        <v>9</v>
      </c>
      <c r="C26">
        <f>B18</f>
        <v>100</v>
      </c>
    </row>
    <row r="27" spans="1:3" ht="12.75">
      <c r="A27" t="s">
        <v>34</v>
      </c>
      <c r="C27">
        <f>SUM(B25:B26)-C26</f>
        <v>0.3100000000000023</v>
      </c>
    </row>
    <row r="30" spans="1:2" ht="12.75">
      <c r="A30" t="s">
        <v>12</v>
      </c>
      <c r="B30">
        <f>B9</f>
        <v>150</v>
      </c>
    </row>
    <row r="31" spans="1:2" ht="12.75">
      <c r="A31" s="4" t="s">
        <v>14</v>
      </c>
      <c r="B31">
        <v>150</v>
      </c>
    </row>
    <row r="32" spans="1:2" ht="12.75">
      <c r="A32" t="s">
        <v>15</v>
      </c>
      <c r="B32">
        <f>B30-B31</f>
        <v>0</v>
      </c>
    </row>
    <row r="34" spans="1:2" ht="12.75">
      <c r="A34" t="s">
        <v>11</v>
      </c>
      <c r="B34">
        <f>B17</f>
        <v>241.31</v>
      </c>
    </row>
    <row r="35" spans="1:2" ht="12.75">
      <c r="A35" t="s">
        <v>12</v>
      </c>
      <c r="B35">
        <f>B30</f>
        <v>150</v>
      </c>
    </row>
    <row r="36" spans="1:2" ht="12.75">
      <c r="A36" s="4" t="str">
        <f>IF(B5&lt;B6,"Iva por incremento cuenta de clientes","Iva por disminución cuenta de clientes")</f>
        <v>Iva por disminución cuenta de clientes</v>
      </c>
      <c r="B36">
        <f>B35-B34</f>
        <v>-91.31</v>
      </c>
    </row>
    <row r="38" spans="1:2" ht="12.75">
      <c r="A38" t="s">
        <v>16</v>
      </c>
      <c r="B38">
        <f>JUN!B40</f>
        <v>221.70999999999998</v>
      </c>
    </row>
    <row r="39" spans="1:2" ht="12.75">
      <c r="A39" s="4" t="str">
        <f>A36</f>
        <v>Iva por disminución cuenta de clientes</v>
      </c>
      <c r="B39">
        <f>B36</f>
        <v>-91.31</v>
      </c>
    </row>
    <row r="40" spans="1:2" ht="12.75">
      <c r="A40" t="s">
        <v>17</v>
      </c>
      <c r="B40">
        <f>B38+B39</f>
        <v>130.39999999999998</v>
      </c>
    </row>
    <row r="42" spans="1:2" ht="12.75">
      <c r="A42" t="s">
        <v>18</v>
      </c>
      <c r="B42">
        <f>B6</f>
        <v>1000</v>
      </c>
    </row>
    <row r="43" spans="1:2" ht="12.75">
      <c r="A43" t="s">
        <v>19</v>
      </c>
      <c r="B43">
        <f>ROUND(B42/1.15*0.15,2)</f>
        <v>130.43</v>
      </c>
    </row>
    <row r="44" spans="1:2" ht="12.75">
      <c r="A44" t="s">
        <v>20</v>
      </c>
      <c r="B44">
        <f>B40</f>
        <v>130.39999999999998</v>
      </c>
    </row>
    <row r="45" spans="1:2" ht="12.75">
      <c r="A45" t="s">
        <v>21</v>
      </c>
      <c r="B45">
        <f>B43-B44</f>
        <v>0.03000000000002956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MAY!A1</f>
        <v>EMPRESA, S.A. DE C.V.</v>
      </c>
    </row>
    <row r="2" ht="12.75">
      <c r="A2" s="1" t="s">
        <v>0</v>
      </c>
    </row>
    <row r="3" ht="12.75">
      <c r="A3" s="9" t="s">
        <v>71</v>
      </c>
    </row>
    <row r="5" spans="1:2" ht="12.75">
      <c r="A5" t="s">
        <v>1</v>
      </c>
      <c r="B5">
        <f>MAY!B6</f>
        <v>1500</v>
      </c>
    </row>
    <row r="6" spans="1:2" ht="12.75">
      <c r="A6" s="2" t="s">
        <v>2</v>
      </c>
      <c r="B6">
        <v>1700</v>
      </c>
    </row>
    <row r="7" spans="1:5" ht="12.75">
      <c r="A7" s="3" t="s">
        <v>3</v>
      </c>
      <c r="B7">
        <f>ROUND(B8*1.15,2)</f>
        <v>1150</v>
      </c>
      <c r="C7" s="6" t="s">
        <v>29</v>
      </c>
      <c r="D7" s="6" t="s">
        <v>28</v>
      </c>
      <c r="E7" s="6" t="s">
        <v>35</v>
      </c>
    </row>
    <row r="8" spans="1:5" ht="12.75">
      <c r="A8" s="8" t="s">
        <v>13</v>
      </c>
      <c r="B8">
        <v>1000</v>
      </c>
      <c r="C8">
        <f>B8+MAY!C8</f>
        <v>6000</v>
      </c>
      <c r="D8">
        <v>6000</v>
      </c>
      <c r="E8">
        <f>D8-C8</f>
        <v>0</v>
      </c>
    </row>
    <row r="9" spans="1:2" ht="12.75">
      <c r="A9" s="8" t="s">
        <v>12</v>
      </c>
      <c r="B9">
        <f>ROUND(B8*0.15,2)</f>
        <v>150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1500</v>
      </c>
      <c r="C13">
        <f>B7</f>
        <v>1150</v>
      </c>
      <c r="D13">
        <f>B6</f>
        <v>1700</v>
      </c>
    </row>
    <row r="15" spans="1:2" ht="12.75">
      <c r="A15" t="s">
        <v>4</v>
      </c>
      <c r="B15">
        <f>B13+C13-D13</f>
        <v>950</v>
      </c>
    </row>
    <row r="16" spans="1:3" ht="12.75">
      <c r="A16" s="4" t="s">
        <v>30</v>
      </c>
      <c r="B16">
        <f>ROUND(B15/1.15,2)</f>
        <v>826.09</v>
      </c>
      <c r="C16">
        <f>B16+MAY!C16</f>
        <v>5391.29</v>
      </c>
    </row>
    <row r="17" spans="1:2" ht="12.75">
      <c r="A17" t="s">
        <v>8</v>
      </c>
      <c r="B17">
        <f>ROUND(B16*0.15,2)</f>
        <v>123.91</v>
      </c>
    </row>
    <row r="18" spans="1:5" ht="12.75">
      <c r="A18" s="7" t="s">
        <v>25</v>
      </c>
      <c r="B18">
        <v>90</v>
      </c>
      <c r="C18" s="6"/>
      <c r="D18" s="5"/>
      <c r="E18" s="6"/>
    </row>
    <row r="19" spans="1:2" ht="12.75">
      <c r="A19" s="7" t="s">
        <v>26</v>
      </c>
      <c r="B19">
        <f>ROUND(B17-B18,0)</f>
        <v>34</v>
      </c>
    </row>
    <row r="20" spans="1:2" ht="12.75">
      <c r="A20" t="s">
        <v>23</v>
      </c>
      <c r="B20">
        <f>MAY!B22</f>
        <v>-27</v>
      </c>
    </row>
    <row r="21" spans="1:2" ht="12.75">
      <c r="A21" t="s">
        <v>10</v>
      </c>
      <c r="B21">
        <f>B19+B20</f>
        <v>7</v>
      </c>
    </row>
    <row r="22" ht="12.75">
      <c r="A22" s="4" t="s">
        <v>27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B17-B21</f>
        <v>116.91</v>
      </c>
    </row>
    <row r="26" spans="1:3" ht="12.75">
      <c r="A26" t="s">
        <v>32</v>
      </c>
      <c r="C26">
        <f>-B20</f>
        <v>27</v>
      </c>
    </row>
    <row r="27" spans="1:3" ht="12.75">
      <c r="A27" t="s">
        <v>9</v>
      </c>
      <c r="C27">
        <f>B18</f>
        <v>90</v>
      </c>
    </row>
    <row r="28" spans="1:2" ht="12.75">
      <c r="A28" s="4" t="s">
        <v>33</v>
      </c>
      <c r="B28">
        <f>C26+C27-B25</f>
        <v>0.09000000000000341</v>
      </c>
    </row>
    <row r="30" spans="1:2" ht="12.75">
      <c r="A30" t="s">
        <v>12</v>
      </c>
      <c r="B30">
        <f>B9</f>
        <v>150</v>
      </c>
    </row>
    <row r="31" spans="1:2" ht="12.75">
      <c r="A31" s="4" t="s">
        <v>14</v>
      </c>
      <c r="B31">
        <v>149.97</v>
      </c>
    </row>
    <row r="32" spans="1:2" ht="12.75">
      <c r="A32" t="s">
        <v>15</v>
      </c>
      <c r="B32">
        <f>B30-B31</f>
        <v>0.030000000000001137</v>
      </c>
    </row>
    <row r="34" spans="1:2" ht="12.75">
      <c r="A34" t="s">
        <v>11</v>
      </c>
      <c r="B34">
        <f>B17</f>
        <v>123.91</v>
      </c>
    </row>
    <row r="35" spans="1:2" ht="12.75">
      <c r="A35" t="s">
        <v>12</v>
      </c>
      <c r="B35">
        <f>B30</f>
        <v>150</v>
      </c>
    </row>
    <row r="36" spans="1:2" ht="12.75">
      <c r="A36" s="4" t="str">
        <f>IF(B5&lt;B6,"Iva por incremento cuenta de clientes","Iva por disminución cuenta de clientes")</f>
        <v>Iva por incremento cuenta de clientes</v>
      </c>
      <c r="B36">
        <f>B35-B34</f>
        <v>26.090000000000003</v>
      </c>
    </row>
    <row r="38" spans="1:2" ht="12.75">
      <c r="A38" t="s">
        <v>16</v>
      </c>
      <c r="B38">
        <f>MAY!B40</f>
        <v>195.61999999999998</v>
      </c>
    </row>
    <row r="39" spans="1:2" ht="12.75">
      <c r="A39" s="4" t="str">
        <f>A36</f>
        <v>Iva por incremento cuenta de clientes</v>
      </c>
      <c r="B39">
        <f>B36</f>
        <v>26.090000000000003</v>
      </c>
    </row>
    <row r="40" spans="1:2" ht="12.75">
      <c r="A40" t="s">
        <v>17</v>
      </c>
      <c r="B40">
        <f>B38+B39</f>
        <v>221.70999999999998</v>
      </c>
    </row>
    <row r="42" spans="1:2" ht="12.75">
      <c r="A42" t="s">
        <v>18</v>
      </c>
      <c r="B42">
        <f>B6</f>
        <v>1700</v>
      </c>
    </row>
    <row r="43" spans="1:2" ht="12.75">
      <c r="A43" t="s">
        <v>19</v>
      </c>
      <c r="B43">
        <f>ROUND(B42/1.15*0.15,2)</f>
        <v>221.74</v>
      </c>
    </row>
    <row r="44" spans="1:2" ht="12.75">
      <c r="A44" t="s">
        <v>20</v>
      </c>
      <c r="B44">
        <f>B40+0.01</f>
        <v>221.71999999999997</v>
      </c>
    </row>
    <row r="45" spans="1:2" ht="12.75">
      <c r="A45" t="s">
        <v>21</v>
      </c>
      <c r="B45">
        <f>B43-B44</f>
        <v>0.020000000000038654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ABR!A1</f>
        <v>EMPRESA, S.A. DE C.V.</v>
      </c>
    </row>
    <row r="2" ht="12.75">
      <c r="A2" s="1" t="s">
        <v>0</v>
      </c>
    </row>
    <row r="3" ht="12.75">
      <c r="A3" s="9" t="s">
        <v>70</v>
      </c>
    </row>
    <row r="5" spans="1:2" ht="12.75">
      <c r="A5" t="s">
        <v>1</v>
      </c>
      <c r="B5">
        <f>ABR!B6</f>
        <v>1400</v>
      </c>
    </row>
    <row r="6" spans="1:2" ht="12.75">
      <c r="A6" s="2" t="s">
        <v>2</v>
      </c>
      <c r="B6">
        <v>1500</v>
      </c>
    </row>
    <row r="7" spans="1:5" ht="12.75">
      <c r="A7" s="3" t="s">
        <v>3</v>
      </c>
      <c r="B7">
        <f>ROUND(B8*1.15,2)</f>
        <v>1150</v>
      </c>
      <c r="C7" s="6" t="s">
        <v>29</v>
      </c>
      <c r="D7" s="6" t="s">
        <v>28</v>
      </c>
      <c r="E7" s="6" t="s">
        <v>35</v>
      </c>
    </row>
    <row r="8" spans="1:5" ht="12.75">
      <c r="A8" s="8" t="s">
        <v>13</v>
      </c>
      <c r="B8">
        <v>1000</v>
      </c>
      <c r="C8">
        <f>B8+ABR!C8</f>
        <v>5000</v>
      </c>
      <c r="D8">
        <v>5000</v>
      </c>
      <c r="E8">
        <f>D8-C8</f>
        <v>0</v>
      </c>
    </row>
    <row r="9" spans="1:2" ht="12.75">
      <c r="A9" s="8" t="s">
        <v>12</v>
      </c>
      <c r="B9">
        <f>ROUND(B8*0.15,2)</f>
        <v>150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1400</v>
      </c>
      <c r="C13">
        <f>B7</f>
        <v>1150</v>
      </c>
      <c r="D13">
        <f>B6</f>
        <v>1500</v>
      </c>
    </row>
    <row r="15" spans="1:2" ht="12.75">
      <c r="A15" t="s">
        <v>4</v>
      </c>
      <c r="B15">
        <f>B13+C13-D13</f>
        <v>1050</v>
      </c>
    </row>
    <row r="16" spans="1:3" ht="12.75">
      <c r="A16" s="4" t="s">
        <v>30</v>
      </c>
      <c r="B16">
        <f>ROUND(B15/1.15,2)</f>
        <v>913.04</v>
      </c>
      <c r="C16">
        <f>B16+ABR!C16</f>
        <v>4565.2</v>
      </c>
    </row>
    <row r="17" spans="1:2" ht="12.75">
      <c r="A17" t="s">
        <v>8</v>
      </c>
      <c r="B17">
        <f>ROUND(B16*0.15,2)</f>
        <v>136.96</v>
      </c>
    </row>
    <row r="18" spans="1:5" ht="12.75">
      <c r="A18" s="7" t="s">
        <v>25</v>
      </c>
      <c r="B18">
        <v>75</v>
      </c>
      <c r="C18" s="6"/>
      <c r="D18" s="5"/>
      <c r="E18" s="6"/>
    </row>
    <row r="19" spans="1:2" ht="12.75">
      <c r="A19" s="7" t="s">
        <v>26</v>
      </c>
      <c r="B19">
        <f>ROUND(B17-B18,0)</f>
        <v>62</v>
      </c>
    </row>
    <row r="20" spans="1:2" ht="12.75">
      <c r="A20" t="s">
        <v>23</v>
      </c>
      <c r="B20">
        <f>ABR!B22</f>
        <v>-89</v>
      </c>
    </row>
    <row r="21" ht="12.75">
      <c r="A21" t="s">
        <v>10</v>
      </c>
    </row>
    <row r="22" spans="1:2" ht="12.75">
      <c r="A22" s="4" t="s">
        <v>27</v>
      </c>
      <c r="B22">
        <f>B19+B20</f>
        <v>-27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B17</f>
        <v>136.96</v>
      </c>
    </row>
    <row r="26" spans="1:3" ht="12.75">
      <c r="A26" t="s">
        <v>32</v>
      </c>
      <c r="C26">
        <f>B19</f>
        <v>62</v>
      </c>
    </row>
    <row r="27" spans="1:3" ht="12.75">
      <c r="A27" t="s">
        <v>9</v>
      </c>
      <c r="C27">
        <f>B18</f>
        <v>75</v>
      </c>
    </row>
    <row r="28" spans="1:2" ht="12.75">
      <c r="A28" t="s">
        <v>33</v>
      </c>
      <c r="B28">
        <f>C26+C27-B25</f>
        <v>0.03999999999999204</v>
      </c>
    </row>
    <row r="30" spans="1:2" ht="12.75">
      <c r="A30" t="s">
        <v>12</v>
      </c>
      <c r="B30">
        <f>B9</f>
        <v>150</v>
      </c>
    </row>
    <row r="31" spans="1:2" ht="12.75">
      <c r="A31" s="4" t="s">
        <v>14</v>
      </c>
      <c r="B31">
        <v>150</v>
      </c>
    </row>
    <row r="32" spans="1:2" ht="12.75">
      <c r="A32" t="s">
        <v>15</v>
      </c>
      <c r="B32">
        <f>B30-B31</f>
        <v>0</v>
      </c>
    </row>
    <row r="34" spans="1:2" ht="12.75">
      <c r="A34" t="s">
        <v>11</v>
      </c>
      <c r="B34">
        <f>B17</f>
        <v>136.96</v>
      </c>
    </row>
    <row r="35" spans="1:2" ht="12.75">
      <c r="A35" t="s">
        <v>12</v>
      </c>
      <c r="B35">
        <f>B30</f>
        <v>150</v>
      </c>
    </row>
    <row r="36" spans="1:2" ht="12.75">
      <c r="A36" s="4" t="str">
        <f>IF(B5&lt;B6,"Iva por incremento cuenta de clientes","Iva por disminución cuenta de clientes")</f>
        <v>Iva por incremento cuenta de clientes</v>
      </c>
      <c r="B36">
        <f>B35-B34-0.01</f>
        <v>13.029999999999992</v>
      </c>
    </row>
    <row r="38" spans="1:2" ht="12.75">
      <c r="A38" t="s">
        <v>16</v>
      </c>
      <c r="B38">
        <f>ABR!B41</f>
        <v>182.58999999999997</v>
      </c>
    </row>
    <row r="39" spans="1:2" ht="12.75">
      <c r="A39" s="4" t="str">
        <f>A36</f>
        <v>Iva por incremento cuenta de clientes</v>
      </c>
      <c r="B39">
        <f>B36</f>
        <v>13.029999999999992</v>
      </c>
    </row>
    <row r="40" spans="1:2" ht="12.75">
      <c r="A40" t="s">
        <v>17</v>
      </c>
      <c r="B40">
        <f>B38+B39</f>
        <v>195.61999999999998</v>
      </c>
    </row>
    <row r="42" spans="1:2" ht="12.75">
      <c r="A42" t="s">
        <v>18</v>
      </c>
      <c r="B42">
        <f>B6</f>
        <v>1500</v>
      </c>
    </row>
    <row r="43" spans="1:2" ht="12.75">
      <c r="A43" t="s">
        <v>19</v>
      </c>
      <c r="B43">
        <f>ROUND(B42/1.15*0.15,2)</f>
        <v>195.65</v>
      </c>
    </row>
    <row r="44" spans="1:2" ht="12.75">
      <c r="A44" t="s">
        <v>20</v>
      </c>
      <c r="B44">
        <f>B40</f>
        <v>195.61999999999998</v>
      </c>
    </row>
    <row r="45" spans="1:2" ht="12.75">
      <c r="A45" t="s">
        <v>21</v>
      </c>
      <c r="B45">
        <f>B43-B44</f>
        <v>0.03000000000002956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Salazar</cp:lastModifiedBy>
  <cp:lastPrinted>2005-06-24T22:51:30Z</cp:lastPrinted>
  <dcterms:created xsi:type="dcterms:W3CDTF">2003-03-19T16:59:21Z</dcterms:created>
  <dcterms:modified xsi:type="dcterms:W3CDTF">2006-03-21T20:39:27Z</dcterms:modified>
  <cp:category/>
  <cp:version/>
  <cp:contentType/>
  <cp:contentStatus/>
</cp:coreProperties>
</file>