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Liquidacion_con_indemnizacion" sheetId="1" r:id="rId1"/>
  </sheets>
  <definedNames>
    <definedName name="_xlnm.Print_Area" localSheetId="0">'Liquidacion_con_indemnizacion'!$A$1:$D$32</definedName>
  </definedNames>
  <calcPr fullCalcOnLoad="1"/>
</workbook>
</file>

<file path=xl/sharedStrings.xml><?xml version="1.0" encoding="utf-8"?>
<sst xmlns="http://schemas.openxmlformats.org/spreadsheetml/2006/main" count="47" uniqueCount="47">
  <si>
    <t>Cálculo de obligaciones al término de la relación laboral</t>
  </si>
  <si>
    <t>LIQUIDACIÓN DE OBLIGACIONES LABORALES</t>
  </si>
  <si>
    <t>Trabajador:</t>
  </si>
  <si>
    <t>Fecha de ingreso</t>
  </si>
  <si>
    <t>Fecha de separación</t>
  </si>
  <si>
    <t>Antigüedad (en días)</t>
  </si>
  <si>
    <t>Antigüedad (en años)</t>
  </si>
  <si>
    <t>Cómputo de obligaciones pendientes hasta la fecha de separación:</t>
  </si>
  <si>
    <t>Concepto</t>
  </si>
  <si>
    <t>Importe en días</t>
  </si>
  <si>
    <t>Sueldo base</t>
  </si>
  <si>
    <t>Importe en M.N.</t>
  </si>
  <si>
    <t>Aguinaldo</t>
  </si>
  <si>
    <t>Vacaciones</t>
  </si>
  <si>
    <t>Prima vacacional</t>
  </si>
  <si>
    <t>Prima de antigüedad</t>
  </si>
  <si>
    <t>Indemnización 3 meses</t>
  </si>
  <si>
    <t>Pago por no reinstalar</t>
  </si>
  <si>
    <t>Totales</t>
  </si>
  <si>
    <t>Datos para el cálculo:</t>
  </si>
  <si>
    <t>Salario diario</t>
  </si>
  <si>
    <t>Salario diario integrado</t>
  </si>
  <si>
    <t>Días de aguinaldo en el año</t>
  </si>
  <si>
    <t>Porcentaje de prima vacacional</t>
  </si>
  <si>
    <t>Días de vacaciones del periodo pendiente de cálculo</t>
  </si>
  <si>
    <t>Inicio del periodo pendiente de cálculo de vacaciones</t>
  </si>
  <si>
    <t>Menos: Días de vacaciones tomados en el periodo</t>
  </si>
  <si>
    <t>Más: Días de vacaciones anteriores pendientes de pago</t>
  </si>
  <si>
    <t>Fecha para cómputo de aguinaldo</t>
  </si>
  <si>
    <t>Notas:</t>
  </si>
  <si>
    <t>Las indemnizaciones se pagan con salario diario integrado (Art. 89).</t>
  </si>
  <si>
    <t>La prima de antigüedad tiene un tope de 2 salarios mínimos (Arts.162-486).</t>
  </si>
  <si>
    <t>Para calcular las indemnizaciones se consideran años completos.</t>
  </si>
  <si>
    <t>que se paguen las indemnizaciones (Arts.50, 48 y 49 de la LFT).</t>
  </si>
  <si>
    <t>&lt;--- Los 20 días por año se pagan sólo si el trabajador inicia juicio de reinstalación</t>
  </si>
  <si>
    <t>El pago por no reinstalar se debe pagar sólo si el trabajador demanda</t>
  </si>
  <si>
    <t>se deberán pagar salarios vencidos desde la fecha del despido y hasta</t>
  </si>
  <si>
    <t>la reinstalación mediante juicio, la gana y no se le quiere reinstalar; pero</t>
  </si>
  <si>
    <t>&lt;--- Estos pagos se dice que son por años completos, ya que la Ley no distingue; pero hay</t>
  </si>
  <si>
    <t>jurisprudencia que dice que sí se deben pagar proporcionalmente por los años incompletos.</t>
  </si>
  <si>
    <t>&lt;--- es la fecha inicial de lo que va del presente año</t>
  </si>
  <si>
    <t>&lt;--- son los días que se generan en el presente año CAMBIAR</t>
  </si>
  <si>
    <t>&lt;--- inicio del presente año o ingreso del trabajador</t>
  </si>
  <si>
    <t>&lt;--- días tomados a cuenta de vacaciones en el presente año</t>
  </si>
  <si>
    <t>&lt;--- vacaciones que quedaron pendientes de disfrutar del año anterior (o anteriores)</t>
  </si>
  <si>
    <t>* Ahora utilizan la UMA en el límite de prima de antigüedad, lo cual es arbitrario (contrario al motivo de la creación de la UMA)</t>
  </si>
  <si>
    <t>UMA* vig.1° de febrero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</si>
</sst>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.00"/>
    <numFmt numFmtId="165" formatCode="_-&quot;$&quot;\ * #,##0_-;\-&quot;$&quot;\ * #,##0_-;_-&quot;$&quot;\ * &quot;-&quot;_-;_-@_-"/>
    <numFmt numFmtId="166" formatCode="_-&quot;$&quot;\ * #,##0.00_-;\-&quot;$&quot;\ * #,##0.00_-;_-&quot;$&quot;\ * &quot;-&quot;??_-;_-@_-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 applyProtection="1">
      <alignment/>
      <protection locked="0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left"/>
    </xf>
    <xf numFmtId="15" fontId="0" fillId="0" borderId="0" xfId="0" applyNumberFormat="1" applyAlignment="1">
      <alignment/>
    </xf>
    <xf numFmtId="0" fontId="0" fillId="2" borderId="0" xfId="0" applyFill="1" applyAlignment="1" applyProtection="1">
      <alignment/>
      <protection locked="0"/>
    </xf>
    <xf numFmtId="15" fontId="0" fillId="2" borderId="0" xfId="0" applyNumberFormat="1" applyFill="1" applyAlignment="1" applyProtection="1">
      <alignment/>
      <protection locked="0"/>
    </xf>
    <xf numFmtId="164" fontId="0" fillId="2" borderId="0" xfId="0" applyNumberFormat="1" applyFill="1" applyAlignment="1" applyProtection="1">
      <alignment/>
      <protection locked="0"/>
    </xf>
    <xf numFmtId="9" fontId="0" fillId="2" borderId="0" xfId="0" applyNumberFormat="1" applyFill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B5" sqref="B5"/>
    </sheetView>
  </sheetViews>
  <sheetFormatPr defaultColWidth="11.421875" defaultRowHeight="12.75"/>
  <cols>
    <col min="1" max="1" width="22.7109375" style="0" customWidth="1"/>
    <col min="2" max="4" width="12.7109375" style="0" customWidth="1"/>
  </cols>
  <sheetData>
    <row r="1" spans="1:4" ht="12.75">
      <c r="A1" s="12" t="s">
        <v>0</v>
      </c>
      <c r="B1" s="7"/>
      <c r="C1" s="7"/>
      <c r="D1" s="7"/>
    </row>
    <row r="2" spans="1:4" ht="12.75">
      <c r="A2" s="12" t="s">
        <v>1</v>
      </c>
      <c r="B2" s="7"/>
      <c r="C2" s="7"/>
      <c r="D2" s="7"/>
    </row>
    <row r="5" spans="1:2" ht="12.75">
      <c r="A5" t="s">
        <v>2</v>
      </c>
      <c r="B5" s="15"/>
    </row>
    <row r="6" spans="1:3" ht="12.75">
      <c r="A6" t="s">
        <v>3</v>
      </c>
      <c r="B6" s="16">
        <v>36380</v>
      </c>
      <c r="C6" s="14"/>
    </row>
    <row r="7" spans="1:2" ht="12.75">
      <c r="A7" t="s">
        <v>4</v>
      </c>
      <c r="B7" s="16">
        <f ca="1">TODAY()</f>
        <v>43532</v>
      </c>
    </row>
    <row r="8" spans="1:2" ht="12.75">
      <c r="A8" t="s">
        <v>5</v>
      </c>
      <c r="B8" s="1">
        <f>B7-B6+1</f>
        <v>7153</v>
      </c>
    </row>
    <row r="9" spans="1:2" ht="12.75">
      <c r="A9" t="s">
        <v>6</v>
      </c>
      <c r="B9" s="11">
        <f>B8/365.25</f>
        <v>19.583846680355922</v>
      </c>
    </row>
    <row r="11" ht="12.75">
      <c r="A11" s="2" t="s">
        <v>7</v>
      </c>
    </row>
    <row r="12" spans="1:4" ht="25.5" customHeight="1">
      <c r="A12" s="3" t="s">
        <v>8</v>
      </c>
      <c r="B12" s="3" t="s">
        <v>9</v>
      </c>
      <c r="C12" s="3" t="s">
        <v>10</v>
      </c>
      <c r="D12" s="4" t="s">
        <v>11</v>
      </c>
    </row>
    <row r="13" spans="1:4" ht="12.75">
      <c r="A13" t="s">
        <v>12</v>
      </c>
      <c r="B13">
        <f>ROUND((B7-D30+1)/365*D24,4)</f>
        <v>2.7534</v>
      </c>
      <c r="C13" s="5">
        <f>D22</f>
        <v>165</v>
      </c>
      <c r="D13" s="5">
        <f aca="true" t="shared" si="0" ref="D13:D18">ROUND(B13*C13,2)</f>
        <v>454.31</v>
      </c>
    </row>
    <row r="14" spans="1:4" ht="12.75">
      <c r="A14" t="s">
        <v>13</v>
      </c>
      <c r="B14" s="8">
        <f>ROUND((B7-D27+1)/365*D26,4)-D28+D29</f>
        <v>3.5014</v>
      </c>
      <c r="C14" s="6">
        <f>D22</f>
        <v>165</v>
      </c>
      <c r="D14" s="6">
        <f t="shared" si="0"/>
        <v>577.73</v>
      </c>
    </row>
    <row r="15" spans="1:4" ht="12.75">
      <c r="A15" t="s">
        <v>14</v>
      </c>
      <c r="B15">
        <f>ROUND(D25*B14,4)</f>
        <v>0.8754</v>
      </c>
      <c r="C15" s="6">
        <f>D22</f>
        <v>165</v>
      </c>
      <c r="D15" s="6">
        <f t="shared" si="0"/>
        <v>144.44</v>
      </c>
    </row>
    <row r="16" spans="1:5" ht="12.75">
      <c r="A16" t="s">
        <v>15</v>
      </c>
      <c r="B16">
        <f>ROUND(B8/365.25*12,4)</f>
        <v>235.0062</v>
      </c>
      <c r="C16" s="6">
        <f>IF(D22&lt;2*D31,D22,D31*2)</f>
        <v>165</v>
      </c>
      <c r="D16" s="6">
        <f t="shared" si="0"/>
        <v>38776.02</v>
      </c>
      <c r="E16" s="2" t="s">
        <v>38</v>
      </c>
    </row>
    <row r="17" spans="1:5" ht="12.75">
      <c r="A17" t="s">
        <v>16</v>
      </c>
      <c r="B17" s="8">
        <v>90</v>
      </c>
      <c r="C17" s="6">
        <f>D23</f>
        <v>172.46</v>
      </c>
      <c r="D17" s="6">
        <f t="shared" si="0"/>
        <v>15521.4</v>
      </c>
      <c r="E17" s="2" t="s">
        <v>39</v>
      </c>
    </row>
    <row r="18" spans="1:5" ht="12.75">
      <c r="A18" t="s">
        <v>17</v>
      </c>
      <c r="B18">
        <f>ROUND(B8/365.25*20,4)</f>
        <v>391.6769</v>
      </c>
      <c r="C18" s="6">
        <f>D23</f>
        <v>172.46</v>
      </c>
      <c r="D18" s="6">
        <f t="shared" si="0"/>
        <v>67548.6</v>
      </c>
      <c r="E18" t="s">
        <v>34</v>
      </c>
    </row>
    <row r="19" spans="1:4" ht="13.5" thickBot="1">
      <c r="A19" t="s">
        <v>18</v>
      </c>
      <c r="B19" s="9">
        <f>SUM(B13:B18)</f>
        <v>723.8133</v>
      </c>
      <c r="D19" s="10">
        <f>SUM(D13:D18)</f>
        <v>123022.5</v>
      </c>
    </row>
    <row r="20" ht="13.5" thickTop="1"/>
    <row r="21" ht="12.75">
      <c r="A21" s="2" t="s">
        <v>19</v>
      </c>
    </row>
    <row r="22" spans="1:4" ht="12.75">
      <c r="A22" t="s">
        <v>20</v>
      </c>
      <c r="D22" s="17">
        <v>165</v>
      </c>
    </row>
    <row r="23" spans="1:4" ht="12.75">
      <c r="A23" t="s">
        <v>21</v>
      </c>
      <c r="D23" s="17">
        <f>ROUND(D22*1.0452,2)</f>
        <v>172.46</v>
      </c>
    </row>
    <row r="24" spans="1:4" ht="12.75">
      <c r="A24" t="s">
        <v>22</v>
      </c>
      <c r="D24" s="15">
        <v>15</v>
      </c>
    </row>
    <row r="25" spans="1:4" ht="12.75">
      <c r="A25" t="s">
        <v>23</v>
      </c>
      <c r="D25" s="18">
        <v>0.25</v>
      </c>
    </row>
    <row r="26" spans="1:5" ht="12.75">
      <c r="A26" s="2" t="s">
        <v>24</v>
      </c>
      <c r="D26" s="15">
        <v>6</v>
      </c>
      <c r="E26" s="2" t="s">
        <v>41</v>
      </c>
    </row>
    <row r="27" spans="1:5" ht="12.75">
      <c r="A27" s="2" t="s">
        <v>25</v>
      </c>
      <c r="D27" s="16">
        <f>IF(DATE(YEAR(B7)-1,MONTH(B6),DAY(B6))&lt;DATE(YEAR(B7)-1,MONTH(B7),DAY(B7)),DATE(YEAR(B7),MONTH(B6),DAY(B6)),DATE(YEAR(B7)-1,MONTH(B6),DAY(B6)))</f>
        <v>43320</v>
      </c>
      <c r="E27" s="2" t="s">
        <v>40</v>
      </c>
    </row>
    <row r="28" spans="1:5" ht="12.75">
      <c r="A28" s="2" t="s">
        <v>26</v>
      </c>
      <c r="D28" s="19">
        <v>0</v>
      </c>
      <c r="E28" s="2" t="s">
        <v>43</v>
      </c>
    </row>
    <row r="29" spans="1:5" ht="12.75">
      <c r="A29" s="2" t="s">
        <v>27</v>
      </c>
      <c r="D29" s="19">
        <v>0</v>
      </c>
      <c r="E29" s="2" t="s">
        <v>44</v>
      </c>
    </row>
    <row r="30" spans="1:5" ht="12.75">
      <c r="A30" s="2" t="s">
        <v>28</v>
      </c>
      <c r="D30" s="16">
        <f>IF(DATE(YEAR(B7),1,1)&lt;B6,B6,DATE(YEAR(B7),1,1))</f>
        <v>43466</v>
      </c>
      <c r="E30" s="13" t="s">
        <v>42</v>
      </c>
    </row>
    <row r="31" spans="1:4" ht="12.75">
      <c r="A31" s="2" t="s">
        <v>46</v>
      </c>
      <c r="D31" s="6">
        <v>84.49</v>
      </c>
    </row>
    <row r="33" ht="12.75">
      <c r="A33" s="13" t="s">
        <v>29</v>
      </c>
    </row>
    <row r="34" ht="12.75">
      <c r="A34" s="2" t="s">
        <v>30</v>
      </c>
    </row>
    <row r="35" ht="12.75">
      <c r="A35" s="2" t="s">
        <v>31</v>
      </c>
    </row>
    <row r="36" ht="12.75">
      <c r="A36" s="2" t="s">
        <v>32</v>
      </c>
    </row>
    <row r="37" ht="12.75">
      <c r="A37" s="2" t="s">
        <v>35</v>
      </c>
    </row>
    <row r="38" ht="12.75">
      <c r="A38" s="2" t="s">
        <v>37</v>
      </c>
    </row>
    <row r="39" ht="12.75">
      <c r="A39" s="2" t="s">
        <v>36</v>
      </c>
    </row>
    <row r="40" ht="12.75">
      <c r="A40" s="2" t="s">
        <v>33</v>
      </c>
    </row>
    <row r="41" ht="12.75">
      <c r="A41" s="2" t="s">
        <v>45</v>
      </c>
    </row>
  </sheetData>
  <printOptions horizontalCentered="1"/>
  <pageMargins left="0.7874015748031497" right="0.7874015748031497" top="0.7874015748031497" bottom="0.3937007874015748" header="0" footer="0"/>
  <pageSetup horizontalDpi="300" verticalDpi="300" orientation="portrait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2009-02-02T19:49:46Z</cp:lastPrinted>
  <dcterms:created xsi:type="dcterms:W3CDTF">2011-01-03T02:16:17Z</dcterms:created>
  <dcterms:modified xsi:type="dcterms:W3CDTF">2019-03-08T09:59:24Z</dcterms:modified>
  <cp:category/>
  <cp:version/>
  <cp:contentType/>
  <cp:contentStatus/>
</cp:coreProperties>
</file>