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'Mensual'!$A$1:$D$48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C34" authorId="0">
      <text>
        <r>
          <rPr>
            <b/>
            <sz val="8"/>
            <rFont val="Tahoma"/>
            <family val="0"/>
          </rPr>
          <t>Vigente a partir del 1° de febrero de 2022. Publicada por el INEGI el 10 de enero</t>
        </r>
      </text>
    </comment>
  </commentList>
</comments>
</file>

<file path=xl/sharedStrings.xml><?xml version="1.0" encoding="utf-8"?>
<sst xmlns="http://schemas.openxmlformats.org/spreadsheetml/2006/main" count="112" uniqueCount="86">
  <si>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</si>
  <si>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</si>
  <si>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</si>
  <si>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</si>
  <si>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</si>
  <si>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</si>
  <si>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</si>
  <si>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</si>
  <si>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</si>
  <si>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</si>
  <si>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</si>
  <si>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</si>
  <si>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</si>
  <si>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</si>
  <si>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</si>
  <si>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</si>
  <si>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</si>
  <si>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</si>
  <si>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</si>
  <si>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</si>
  <si>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</si>
  <si>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</si>
  <si>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</si>
  <si>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</si>
  <si>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</si>
  <si>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</si>
  <si>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</si>
  <si>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</si>
  <si>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</si>
  <si>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</si>
  <si>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</si>
  <si>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</si>
  <si>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</si>
  <si>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</si>
  <si>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</si>
  <si>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</si>
  <si>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</si>
  <si>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</si>
  <si>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</si>
  <si>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</si>
  <si>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</si>
  <si>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</si>
  <si>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</si>
  <si>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</si>
  <si>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</si>
  <si>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</si>
  <si>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</si>
  <si>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</si>
  <si>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</si>
  <si>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</si>
  <si>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</si>
  <si>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</si>
  <si>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</si>
  <si>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</si>
  <si>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</si>
  <si>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</si>
  <si>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</si>
  <si>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</si>
  <si>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</si>
  <si>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</si>
  <si>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</si>
  <si>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</si>
  <si>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</si>
  <si>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</si>
  <si>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</si>
  <si>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</si>
  <si>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</si>
  <si>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</si>
  <si>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</si>
  <si>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</si>
  <si>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</si>
  <si>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</si>
  <si>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</si>
  <si>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</si>
  <si>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</si>
  <si>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</si>
  <si>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</si>
  <si>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</si>
  <si>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</si>
  <si>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</si>
  <si>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</si>
  <si>
    <t>UMA (para calcular cuotas de seguridad social y SBC máximo)</t>
  </si>
  <si>
    <t>Salario mínimo</t>
  </si>
  <si>
    <t>Para cálculo de exentos, usar salario mínimo (1) o UMA (2)</t>
  </si>
  <si>
    <t>Enero 2021</t>
  </si>
  <si>
    <t>y de las aportaciones de Seguridad Social según las leyes vigentes durante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</si>
</sst>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6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78</v>
      </c>
      <c r="R1" s="1" t="s">
        <v>80</v>
      </c>
    </row>
    <row r="2" spans="1:18" ht="12.75">
      <c r="A2" s="2" t="s">
        <v>85</v>
      </c>
      <c r="B2" s="2"/>
      <c r="C2" s="2"/>
      <c r="D2" s="2"/>
      <c r="R2" t="s">
        <v>79</v>
      </c>
    </row>
    <row r="3" spans="1:4" ht="12.75">
      <c r="A3" s="2"/>
      <c r="B3" s="2"/>
      <c r="C3" s="2"/>
      <c r="D3" s="2"/>
    </row>
    <row r="4" spans="1:11" ht="12.75">
      <c r="A4" s="1"/>
      <c r="K4" s="1" t="s">
        <v>84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6" t="s">
        <v>20</v>
      </c>
      <c r="C7" s="37"/>
      <c r="D7" s="13"/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/>
      <c r="K8">
        <v>0.01</v>
      </c>
      <c r="L8">
        <v>644.58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644.59</v>
      </c>
      <c r="L9">
        <v>5470.92</v>
      </c>
      <c r="M9">
        <v>12.38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5470.93</v>
      </c>
      <c r="L10">
        <v>9614.66</v>
      </c>
      <c r="M10">
        <v>321.26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9614.67</v>
      </c>
      <c r="L11">
        <v>11176.62</v>
      </c>
      <c r="M11">
        <v>772.1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IF(D32*1.3*30.4&lt;B12,D32*1.3*30.4,B12)</f>
        <v>0</v>
      </c>
      <c r="D12" s="8">
        <f t="shared" si="0"/>
        <v>0</v>
      </c>
      <c r="K12">
        <v>11176.63</v>
      </c>
      <c r="L12" s="7">
        <v>13381.47</v>
      </c>
      <c r="M12">
        <v>1022.01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IF(D32*30.4*7-SUM(B10:B11)&lt;D32*30.4,IF(D32*30.4&gt;B13,B13,D32*30.4),IF(D32*30.4*7-SUM(B10:B11)&gt;B13,B13,D32*30.4*7-SUM(B10:B11)))</f>
        <v>0</v>
      </c>
      <c r="D13" s="8">
        <f t="shared" si="0"/>
        <v>0</v>
      </c>
      <c r="K13">
        <v>13381.48</v>
      </c>
      <c r="L13" s="11">
        <v>26988.5</v>
      </c>
      <c r="M13">
        <v>1417.12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IF(D32*15&lt;B14,D32*15,B14)</f>
        <v>0</v>
      </c>
      <c r="D14" s="8">
        <f t="shared" si="0"/>
        <v>0</v>
      </c>
      <c r="K14">
        <v>26988.51</v>
      </c>
      <c r="L14">
        <v>42537.58</v>
      </c>
      <c r="M14">
        <v>4323.58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IF(D32*15&lt;B15,D32*15,B15)</f>
        <v>0</v>
      </c>
      <c r="D15" s="8">
        <f t="shared" si="0"/>
        <v>0</v>
      </c>
      <c r="K15">
        <v>42537.59</v>
      </c>
      <c r="L15">
        <v>81211.25</v>
      </c>
      <c r="M15">
        <v>7980.73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IF(D32*30&lt;B16,D32*30,B16)</f>
        <v>0</v>
      </c>
      <c r="D16" s="8">
        <f t="shared" si="0"/>
        <v>0</v>
      </c>
      <c r="K16">
        <v>81211.26</v>
      </c>
      <c r="L16">
        <v>108281.67</v>
      </c>
      <c r="M16">
        <v>19582.83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108281.68</v>
      </c>
      <c r="L17">
        <v>324845.01</v>
      </c>
      <c r="M17">
        <v>28245.36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324845.02</v>
      </c>
      <c r="L18" s="5" t="s">
        <v>13</v>
      </c>
      <c r="M18">
        <v>101876.9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71</v>
      </c>
      <c r="D20">
        <f>ROUND(O48,2)</f>
        <v>0</v>
      </c>
    </row>
    <row r="21" spans="1:4" ht="12.75">
      <c r="A21" s="1" t="s">
        <v>70</v>
      </c>
      <c r="C21" s="33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4">
        <f>C31</f>
        <v>30.4</v>
      </c>
      <c r="C26" s="6"/>
      <c r="D26" s="6"/>
    </row>
    <row r="27" spans="1:4" ht="12.75">
      <c r="A27" t="s">
        <v>35</v>
      </c>
      <c r="B27">
        <f>ROUND(B48,2)</f>
        <v>1428.86</v>
      </c>
      <c r="C27" s="6"/>
      <c r="D27" s="6"/>
    </row>
    <row r="28" spans="1:4" ht="12.75">
      <c r="A28" t="s">
        <v>36</v>
      </c>
      <c r="B28">
        <f>ROUND(C48,2)</f>
        <v>130.45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77</v>
      </c>
      <c r="C31" s="34">
        <v>30.4</v>
      </c>
      <c r="D31" s="6"/>
    </row>
    <row r="32" spans="1:4" ht="12.75">
      <c r="A32" t="s">
        <v>83</v>
      </c>
      <c r="C32" s="38">
        <v>2</v>
      </c>
      <c r="D32">
        <f>IF(C32=1,C33,C34)</f>
        <v>96.22</v>
      </c>
    </row>
    <row r="33" spans="1:18" ht="12.75">
      <c r="A33" s="9" t="s">
        <v>82</v>
      </c>
      <c r="C33">
        <v>172.87</v>
      </c>
      <c r="K33" s="1" t="s">
        <v>10</v>
      </c>
      <c r="R33" s="1" t="s">
        <v>18</v>
      </c>
    </row>
    <row r="34" spans="1:4" ht="12.75">
      <c r="A34" s="1" t="s">
        <v>81</v>
      </c>
      <c r="C34">
        <v>96.22</v>
      </c>
      <c r="D34" s="6"/>
    </row>
    <row r="35" spans="1:20" ht="12.75">
      <c r="A35" s="1" t="s">
        <v>37</v>
      </c>
      <c r="C35" s="35">
        <v>0.005</v>
      </c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24"/>
      <c r="B36" s="6"/>
      <c r="C36" s="23"/>
      <c r="D36" s="6"/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38</v>
      </c>
      <c r="B37" s="5" t="s">
        <v>39</v>
      </c>
      <c r="C37" s="5" t="s">
        <v>40</v>
      </c>
      <c r="D37" s="5" t="s">
        <v>41</v>
      </c>
      <c r="K37">
        <v>0.01</v>
      </c>
      <c r="L37">
        <f aca="true" t="shared" si="1" ref="L37:M46">ROUND(L8/30.4*$M$30,2)</f>
        <v>644.58</v>
      </c>
      <c r="M37">
        <f t="shared" si="1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2" ref="S37:T46">ROUND(S8/30.4*$M$30,2)</f>
        <v>1768.96</v>
      </c>
      <c r="T37">
        <f t="shared" si="2"/>
        <v>407.02</v>
      </c>
      <c r="U37">
        <f>IF(AND($D$18&gt;0,$D$18&lt;R38),T37,0)</f>
        <v>0</v>
      </c>
    </row>
    <row r="38" spans="1:21" ht="12.75">
      <c r="A38" s="1" t="s">
        <v>42</v>
      </c>
      <c r="B38">
        <f>C34*C62*B26</f>
        <v>596.717952</v>
      </c>
      <c r="C38">
        <v>0</v>
      </c>
      <c r="D38">
        <f aca="true" t="shared" si="3" ref="D38:D47">B38+C38</f>
        <v>596.717952</v>
      </c>
      <c r="K38">
        <f aca="true" t="shared" si="4" ref="K38:K43">0.01+L37</f>
        <v>644.59</v>
      </c>
      <c r="L38">
        <f t="shared" si="1"/>
        <v>5470.92</v>
      </c>
      <c r="M38">
        <f t="shared" si="1"/>
        <v>12.38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2"/>
        <v>2653.38</v>
      </c>
      <c r="T38">
        <f t="shared" si="2"/>
        <v>406.83</v>
      </c>
      <c r="U38">
        <f aca="true" t="shared" si="7" ref="U38:U46">IF(AND($D$18&gt;S37,$D$18&lt;R39),T38,0)</f>
        <v>0</v>
      </c>
    </row>
    <row r="39" spans="1:21" ht="12.75">
      <c r="A39" s="1" t="s">
        <v>43</v>
      </c>
      <c r="B39">
        <f>D74*C63*B26</f>
        <v>0</v>
      </c>
      <c r="C39">
        <f>D74*C55*B26</f>
        <v>0</v>
      </c>
      <c r="D39">
        <f t="shared" si="3"/>
        <v>0</v>
      </c>
      <c r="K39">
        <f t="shared" si="4"/>
        <v>5470.93</v>
      </c>
      <c r="L39">
        <f t="shared" si="1"/>
        <v>9614.66</v>
      </c>
      <c r="M39">
        <f t="shared" si="1"/>
        <v>321.26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2"/>
        <v>3472.84</v>
      </c>
      <c r="T39">
        <f t="shared" si="2"/>
        <v>406.62</v>
      </c>
      <c r="U39">
        <f t="shared" si="7"/>
        <v>0</v>
      </c>
    </row>
    <row r="40" spans="1:21" ht="12.75">
      <c r="A40" s="1" t="s">
        <v>44</v>
      </c>
      <c r="B40">
        <f>D75*C64*B26</f>
        <v>38.448704</v>
      </c>
      <c r="C40">
        <f>D75*C56*B26</f>
        <v>13.73168</v>
      </c>
      <c r="D40">
        <f t="shared" si="3"/>
        <v>52.180384000000004</v>
      </c>
      <c r="K40">
        <f t="shared" si="4"/>
        <v>9614.67</v>
      </c>
      <c r="L40">
        <f t="shared" si="1"/>
        <v>11176.62</v>
      </c>
      <c r="M40">
        <f t="shared" si="1"/>
        <v>772.1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2"/>
        <v>3537.87</v>
      </c>
      <c r="T40">
        <f t="shared" si="2"/>
        <v>392.77</v>
      </c>
      <c r="U40">
        <f t="shared" si="7"/>
        <v>0</v>
      </c>
    </row>
    <row r="41" spans="1:21" ht="12.75">
      <c r="A41" s="1" t="s">
        <v>45</v>
      </c>
      <c r="B41">
        <f>D75*C65*B26</f>
        <v>57.673056</v>
      </c>
      <c r="C41">
        <f>D75*C57*B26</f>
        <v>20.59752</v>
      </c>
      <c r="D41">
        <f t="shared" si="3"/>
        <v>78.270576</v>
      </c>
      <c r="K41">
        <f t="shared" si="4"/>
        <v>11176.630000000001</v>
      </c>
      <c r="L41">
        <f t="shared" si="1"/>
        <v>13381.47</v>
      </c>
      <c r="M41">
        <f t="shared" si="1"/>
        <v>1022.01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2"/>
        <v>4446.15</v>
      </c>
      <c r="T41">
        <f t="shared" si="2"/>
        <v>382.46</v>
      </c>
      <c r="U41">
        <f t="shared" si="7"/>
        <v>0</v>
      </c>
    </row>
    <row r="42" spans="1:21" ht="12.75">
      <c r="A42" s="1" t="s">
        <v>46</v>
      </c>
      <c r="B42">
        <f>D75*C66*B26</f>
        <v>96.12176000000001</v>
      </c>
      <c r="C42">
        <f>D75*C58*B26</f>
        <v>34.3292</v>
      </c>
      <c r="D42">
        <f t="shared" si="3"/>
        <v>130.45096</v>
      </c>
      <c r="K42">
        <f t="shared" si="4"/>
        <v>13381.48</v>
      </c>
      <c r="L42">
        <f t="shared" si="1"/>
        <v>26988.5</v>
      </c>
      <c r="M42">
        <f t="shared" si="1"/>
        <v>1417.12</v>
      </c>
      <c r="N42" s="3">
        <v>0.2136</v>
      </c>
      <c r="O42">
        <f t="shared" si="5"/>
        <v>0</v>
      </c>
      <c r="R42">
        <f t="shared" si="6"/>
        <v>4446.16</v>
      </c>
      <c r="S42">
        <f t="shared" si="2"/>
        <v>4717.18</v>
      </c>
      <c r="T42">
        <f t="shared" si="2"/>
        <v>354.23</v>
      </c>
      <c r="U42">
        <f t="shared" si="7"/>
        <v>0</v>
      </c>
    </row>
    <row r="43" spans="1:21" ht="12.75">
      <c r="A43" t="s">
        <v>47</v>
      </c>
      <c r="B43">
        <f>D75*C67*B26</f>
        <v>109.85344</v>
      </c>
      <c r="C43">
        <v>0</v>
      </c>
      <c r="D43">
        <f t="shared" si="3"/>
        <v>109.85344</v>
      </c>
      <c r="K43">
        <f t="shared" si="4"/>
        <v>26988.51</v>
      </c>
      <c r="L43">
        <f t="shared" si="1"/>
        <v>42537.58</v>
      </c>
      <c r="M43">
        <f t="shared" si="1"/>
        <v>4323.58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2"/>
        <v>5335.42</v>
      </c>
      <c r="T43">
        <f t="shared" si="2"/>
        <v>324.87</v>
      </c>
      <c r="U43">
        <f t="shared" si="7"/>
        <v>0</v>
      </c>
    </row>
    <row r="44" spans="1:21" ht="12.75">
      <c r="A44" s="1" t="s">
        <v>48</v>
      </c>
      <c r="B44">
        <f>D75*C68*B26</f>
        <v>173.01916799999998</v>
      </c>
      <c r="C44">
        <f>D75*C59*B26</f>
        <v>61.792559999999995</v>
      </c>
      <c r="D44">
        <f t="shared" si="3"/>
        <v>234.81172799999996</v>
      </c>
      <c r="K44">
        <f>0.01+L43</f>
        <v>42537.590000000004</v>
      </c>
      <c r="L44">
        <f t="shared" si="1"/>
        <v>81211.25</v>
      </c>
      <c r="M44">
        <f t="shared" si="1"/>
        <v>7980.73</v>
      </c>
      <c r="N44" s="3">
        <v>0.3</v>
      </c>
      <c r="O44">
        <f t="shared" si="5"/>
        <v>0</v>
      </c>
      <c r="R44">
        <f t="shared" si="6"/>
        <v>5335.43</v>
      </c>
      <c r="S44">
        <f t="shared" si="2"/>
        <v>6224.67</v>
      </c>
      <c r="T44">
        <f t="shared" si="2"/>
        <v>294.63</v>
      </c>
      <c r="U44">
        <f t="shared" si="7"/>
        <v>0</v>
      </c>
    </row>
    <row r="45" spans="1:21" ht="12.75">
      <c r="A45" t="s">
        <v>49</v>
      </c>
      <c r="B45">
        <f>D75*C69*B26</f>
        <v>54.92672</v>
      </c>
      <c r="C45">
        <v>0</v>
      </c>
      <c r="D45">
        <f t="shared" si="3"/>
        <v>54.92672</v>
      </c>
      <c r="K45">
        <f>0.01+L44</f>
        <v>81211.26</v>
      </c>
      <c r="L45">
        <f t="shared" si="1"/>
        <v>108281.67</v>
      </c>
      <c r="M45">
        <f t="shared" si="1"/>
        <v>19582.83</v>
      </c>
      <c r="N45" s="3">
        <v>0.32</v>
      </c>
      <c r="O45">
        <f t="shared" si="5"/>
        <v>0</v>
      </c>
      <c r="R45">
        <f t="shared" si="6"/>
        <v>6224.68</v>
      </c>
      <c r="S45">
        <f t="shared" si="2"/>
        <v>7113.9</v>
      </c>
      <c r="T45">
        <f t="shared" si="2"/>
        <v>253.54</v>
      </c>
      <c r="U45">
        <f t="shared" si="7"/>
        <v>0</v>
      </c>
    </row>
    <row r="46" spans="1:21" ht="12.75">
      <c r="A46" t="s">
        <v>50</v>
      </c>
      <c r="B46">
        <f>D75*C70*B26</f>
        <v>27.46336</v>
      </c>
      <c r="C46">
        <v>0</v>
      </c>
      <c r="D46">
        <f t="shared" si="3"/>
        <v>27.46336</v>
      </c>
      <c r="K46">
        <f>0.01+L45</f>
        <v>108281.68</v>
      </c>
      <c r="L46">
        <f t="shared" si="1"/>
        <v>324845.01</v>
      </c>
      <c r="M46">
        <f t="shared" si="1"/>
        <v>28245.36</v>
      </c>
      <c r="N46" s="3">
        <v>0.34</v>
      </c>
      <c r="O46">
        <f t="shared" si="5"/>
        <v>0</v>
      </c>
      <c r="R46">
        <f t="shared" si="6"/>
        <v>7113.91</v>
      </c>
      <c r="S46">
        <f t="shared" si="2"/>
        <v>7382.33</v>
      </c>
      <c r="T46">
        <f t="shared" si="2"/>
        <v>217.61</v>
      </c>
      <c r="U46">
        <f t="shared" si="7"/>
        <v>0</v>
      </c>
    </row>
    <row r="47" spans="1:21" ht="12.75">
      <c r="A47" t="s">
        <v>51</v>
      </c>
      <c r="B47">
        <f>D75*C71*B26</f>
        <v>274.6336</v>
      </c>
      <c r="C47">
        <v>0</v>
      </c>
      <c r="D47">
        <f t="shared" si="3"/>
        <v>274.6336</v>
      </c>
      <c r="K47">
        <f>0.01+L46</f>
        <v>324845.02</v>
      </c>
      <c r="L47" s="5" t="s">
        <v>13</v>
      </c>
      <c r="M47">
        <f>ROUND(M18/30.4*$M$30,2)</f>
        <v>101876.9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8</v>
      </c>
      <c r="B48">
        <f>SUM(B38:B47)</f>
        <v>1428.8577599999999</v>
      </c>
      <c r="C48">
        <f>SUM(C38:C47)</f>
        <v>130.45096</v>
      </c>
      <c r="D48">
        <f>SUM(D38:D47)</f>
        <v>1559.30872</v>
      </c>
      <c r="O48">
        <f>SUM(O37:O47)</f>
        <v>0</v>
      </c>
      <c r="U48">
        <f>SUM(U37:U47)</f>
        <v>0</v>
      </c>
    </row>
    <row r="49" spans="1:2" ht="12.75">
      <c r="A49" s="1" t="s">
        <v>52</v>
      </c>
      <c r="B49">
        <f>(B18-B15)*0.02</f>
        <v>0</v>
      </c>
    </row>
    <row r="52" spans="1:4" ht="12.75">
      <c r="A52" s="25" t="s">
        <v>53</v>
      </c>
      <c r="B52" s="25"/>
      <c r="C52" s="25"/>
      <c r="D52" s="25"/>
    </row>
    <row r="54" spans="1:4" ht="25.5">
      <c r="A54" t="s">
        <v>54</v>
      </c>
      <c r="C54" s="26" t="s">
        <v>2</v>
      </c>
      <c r="D54" s="27" t="s">
        <v>55</v>
      </c>
    </row>
    <row r="55" spans="1:4" ht="12.75">
      <c r="A55" s="9" t="s">
        <v>56</v>
      </c>
      <c r="C55" s="28">
        <v>0.004</v>
      </c>
      <c r="D55" s="10">
        <v>25</v>
      </c>
    </row>
    <row r="56" spans="1:4" ht="12.75">
      <c r="A56" s="9" t="s">
        <v>57</v>
      </c>
      <c r="C56" s="28">
        <v>0.0025</v>
      </c>
      <c r="D56" s="10">
        <v>25</v>
      </c>
    </row>
    <row r="57" spans="1:4" ht="12.75">
      <c r="A57" s="9" t="s">
        <v>58</v>
      </c>
      <c r="C57" s="29">
        <v>0.00375</v>
      </c>
      <c r="D57" s="10">
        <v>25</v>
      </c>
    </row>
    <row r="58" spans="1:4" ht="12.75">
      <c r="A58" s="9" t="s">
        <v>59</v>
      </c>
      <c r="C58" s="29">
        <v>0.00625</v>
      </c>
      <c r="D58" s="10">
        <v>25</v>
      </c>
    </row>
    <row r="59" spans="1:4" ht="12.75">
      <c r="A59" s="9" t="s">
        <v>60</v>
      </c>
      <c r="C59" s="29">
        <v>0.01125</v>
      </c>
      <c r="D59" s="10">
        <v>25</v>
      </c>
    </row>
    <row r="61" ht="12.75">
      <c r="A61" t="s">
        <v>61</v>
      </c>
    </row>
    <row r="62" spans="1:4" ht="12.75">
      <c r="A62" s="9" t="s">
        <v>62</v>
      </c>
      <c r="C62" s="28">
        <v>0.204</v>
      </c>
      <c r="D62" s="10">
        <v>1</v>
      </c>
    </row>
    <row r="63" spans="1:4" ht="12.75">
      <c r="A63" s="9" t="s">
        <v>56</v>
      </c>
      <c r="C63" s="28">
        <v>0.011</v>
      </c>
      <c r="D63" s="10">
        <v>25</v>
      </c>
    </row>
    <row r="64" spans="1:4" ht="12.75">
      <c r="A64" s="9" t="s">
        <v>57</v>
      </c>
      <c r="C64" s="28">
        <v>0.007</v>
      </c>
      <c r="D64" s="10">
        <v>25</v>
      </c>
    </row>
    <row r="65" spans="1:4" ht="12.75">
      <c r="A65" s="9" t="s">
        <v>58</v>
      </c>
      <c r="C65" s="28">
        <v>0.0105</v>
      </c>
      <c r="D65" s="10">
        <v>25</v>
      </c>
    </row>
    <row r="66" spans="1:4" ht="12.75">
      <c r="A66" s="9" t="s">
        <v>59</v>
      </c>
      <c r="C66" s="28">
        <v>0.0175</v>
      </c>
      <c r="D66" s="10">
        <v>25</v>
      </c>
    </row>
    <row r="67" spans="1:4" ht="12.75">
      <c r="A67" s="9" t="s">
        <v>63</v>
      </c>
      <c r="C67" s="28">
        <v>0.02</v>
      </c>
      <c r="D67" s="10">
        <v>25</v>
      </c>
    </row>
    <row r="68" spans="1:4" ht="12.75">
      <c r="A68" s="9" t="s">
        <v>60</v>
      </c>
      <c r="C68" s="28">
        <v>0.0315</v>
      </c>
      <c r="D68" s="10">
        <v>25</v>
      </c>
    </row>
    <row r="69" spans="1:4" ht="12.75">
      <c r="A69" s="9" t="s">
        <v>64</v>
      </c>
      <c r="C69" s="28">
        <v>0.01</v>
      </c>
      <c r="D69" s="10">
        <v>25</v>
      </c>
    </row>
    <row r="70" spans="1:4" ht="12.75">
      <c r="A70" s="9" t="s">
        <v>65</v>
      </c>
      <c r="C70" s="30">
        <f>C35</f>
        <v>0.005</v>
      </c>
      <c r="D70" s="10">
        <v>25</v>
      </c>
    </row>
    <row r="71" spans="1:4" ht="12.75">
      <c r="A71" t="s">
        <v>66</v>
      </c>
      <c r="C71" s="29">
        <v>0.05</v>
      </c>
      <c r="D71" s="10">
        <v>25</v>
      </c>
    </row>
    <row r="73" ht="12.75">
      <c r="A73" s="1" t="s">
        <v>67</v>
      </c>
    </row>
    <row r="74" spans="1:4" ht="12.75">
      <c r="A74" s="9" t="s">
        <v>68</v>
      </c>
      <c r="D74">
        <f>ROUND(IF(B25&lt;C34*25,IF(B25&lt;3*C34,0,B25-3*C34),C34*25-3*C34),2)</f>
        <v>0</v>
      </c>
    </row>
    <row r="75" spans="1:4" ht="12.75">
      <c r="A75" s="1" t="s">
        <v>69</v>
      </c>
      <c r="D75">
        <f>ROUND(IF(B25&lt;C33*1.0452,C33*1.0452,IF(B25&lt;C34*25,B25,C34*25)),2)</f>
        <v>180.68</v>
      </c>
    </row>
    <row r="79" ht="12.75">
      <c r="A79" t="s">
        <v>72</v>
      </c>
    </row>
    <row r="80" ht="12.75">
      <c r="A80" s="1" t="s">
        <v>75</v>
      </c>
    </row>
    <row r="81" ht="12.75">
      <c r="A81" t="s">
        <v>73</v>
      </c>
    </row>
    <row r="82" ht="12.75">
      <c r="A82" t="s">
        <v>74</v>
      </c>
    </row>
    <row r="83" ht="12.75">
      <c r="A83" s="1" t="s">
        <v>76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2017-03-13T16:14:03Z</cp:lastPrinted>
  <dcterms:created xsi:type="dcterms:W3CDTF">2005-02-24T01:13:05Z</dcterms:created>
  <dcterms:modified xsi:type="dcterms:W3CDTF">2022-01-28T22:26:10Z</dcterms:modified>
  <cp:category/>
  <cp:version/>
  <cp:contentType/>
  <cp:contentStatus/>
</cp:coreProperties>
</file>