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'Opcion'!$A$1:$D$45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C47" authorId="0">
      <text>
        <r>
          <rPr>
            <b/>
            <sz val="8"/>
            <rFont val="Tahoma"/>
            <family val="0"/>
          </rPr>
          <t>Vigente a partir del 1° de febrero de 2020. Publicada por el INEGI el 10 de enero</t>
        </r>
      </text>
    </comment>
  </commentList>
</comments>
</file>

<file path=xl/sharedStrings.xml><?xml version="1.0" encoding="utf-8"?>
<sst xmlns="http://schemas.openxmlformats.org/spreadsheetml/2006/main" count="62" uniqueCount="53">
  <si>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</si>
  <si>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</si>
  <si>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</si>
  <si>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</si>
  <si>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</si>
  <si>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</si>
  <si>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</si>
  <si>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</si>
  <si>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</si>
  <si>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</si>
  <si>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</si>
  <si>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</si>
  <si>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</si>
  <si>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</si>
  <si>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</si>
  <si>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</si>
  <si>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</si>
  <si>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</si>
  <si>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</si>
  <si>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</si>
  <si>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</si>
  <si>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</si>
  <si>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</si>
  <si>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</si>
  <si>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</si>
  <si>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I.- Se divide la remuneración extraordinaria entre 365 y se multiplica por 30.4</t>
  </si>
  <si>
    <t>II.- A la cantidad anterior se le suma la remuneración normal</t>
  </si>
  <si>
    <t>III.- Remuneración normal</t>
  </si>
  <si>
    <t>V.- Tasa de retención de la remuneración extraordinaria</t>
  </si>
  <si>
    <t>IV.- Impuesto a retener remuneración extraordinaria</t>
  </si>
  <si>
    <t>Datos generales:</t>
  </si>
  <si>
    <t>Salario mínimo general diario</t>
  </si>
  <si>
    <t>NO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</si>
  <si>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</si>
  <si>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</si>
  <si>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</si>
  <si>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</si>
  <si>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</si>
  <si>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</si>
  <si>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</si>
  <si>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Tarifa artículo 96</t>
  </si>
  <si>
    <t>aplicando la opción del artículo 174 del Reglamento de la LISR</t>
  </si>
  <si>
    <t xml:space="preserve">    Procedimiento del artículo 96:</t>
  </si>
  <si>
    <t xml:space="preserve">    Impuesto artículo 96 aplicado a la cantidad anterior</t>
  </si>
  <si>
    <t>Procedimiento:</t>
  </si>
  <si>
    <t xml:space="preserve">     Impuesto correspondiente a la remuneración normal</t>
  </si>
  <si>
    <t>Diferencia entre ambos impuestos</t>
  </si>
  <si>
    <t>¿Desea calcular ISR negativo (subsidio al empleo)?  ( 1 = Sí )</t>
  </si>
  <si>
    <t>Enero 2018</t>
  </si>
  <si>
    <t>Para cálculo de exentos, usar salario mínimo (1) o UMA (2)</t>
  </si>
  <si>
    <t>UMA</t>
  </si>
  <si>
    <t>Cálculo del impuesto sobre la renta de las personas físicas 2020</t>
  </si>
  <si>
    <t>O desea excluir en su totalidad el subsidio al empleo ( 1 = Sí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</si>
</sst>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6.7109375" style="0" customWidth="1"/>
    <col min="2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51</v>
      </c>
      <c r="B1" s="2"/>
      <c r="C1" s="2"/>
      <c r="D1" s="2"/>
      <c r="J1" s="1" t="s">
        <v>40</v>
      </c>
      <c r="Q1" s="22" t="s">
        <v>34</v>
      </c>
    </row>
    <row r="2" spans="1:4" ht="12.75">
      <c r="A2" s="2" t="s">
        <v>41</v>
      </c>
      <c r="B2" s="2"/>
      <c r="C2" s="2"/>
      <c r="D2" s="2"/>
    </row>
    <row r="4" ht="12.75">
      <c r="J4" s="1" t="s">
        <v>48</v>
      </c>
    </row>
    <row r="5" spans="1:4" ht="12.75">
      <c r="A5" t="s">
        <v>3</v>
      </c>
      <c r="B5" s="18" t="s">
        <v>3</v>
      </c>
      <c r="C5" s="18"/>
      <c r="D5" s="3"/>
    </row>
    <row r="6" spans="2:21" ht="12.75">
      <c r="B6" s="18"/>
      <c r="C6" s="18"/>
      <c r="D6" s="16"/>
      <c r="J6" t="s">
        <v>4</v>
      </c>
      <c r="K6" t="s">
        <v>4</v>
      </c>
      <c r="L6" t="s">
        <v>5</v>
      </c>
      <c r="M6" t="s">
        <v>6</v>
      </c>
      <c r="N6" s="1" t="s">
        <v>37</v>
      </c>
      <c r="O6" s="1" t="s">
        <v>33</v>
      </c>
      <c r="Q6" t="s">
        <v>0</v>
      </c>
      <c r="R6" t="s">
        <v>0</v>
      </c>
      <c r="T6" t="s">
        <v>7</v>
      </c>
      <c r="U6" t="s">
        <v>7</v>
      </c>
    </row>
    <row r="7" spans="1:21" ht="12.75">
      <c r="A7" s="8" t="s">
        <v>8</v>
      </c>
      <c r="B7" s="7" t="s">
        <v>9</v>
      </c>
      <c r="C7" s="7" t="s">
        <v>10</v>
      </c>
      <c r="D7" s="11" t="s">
        <v>11</v>
      </c>
      <c r="J7" t="s">
        <v>12</v>
      </c>
      <c r="K7" t="s">
        <v>13</v>
      </c>
      <c r="L7" t="s">
        <v>14</v>
      </c>
      <c r="Q7" t="s">
        <v>1</v>
      </c>
      <c r="R7" t="s">
        <v>2</v>
      </c>
      <c r="T7" s="1" t="s">
        <v>35</v>
      </c>
      <c r="U7" s="1" t="s">
        <v>36</v>
      </c>
    </row>
    <row r="8" spans="1:21" ht="12.75">
      <c r="A8" s="9" t="s">
        <v>15</v>
      </c>
      <c r="B8" s="18">
        <v>3000</v>
      </c>
      <c r="C8" s="18"/>
      <c r="D8" s="12">
        <f aca="true" t="shared" si="0" ref="D8:D15">IF(B8&lt;C8,0,B8-C8)</f>
        <v>3000</v>
      </c>
      <c r="J8">
        <v>0.01</v>
      </c>
      <c r="K8">
        <v>578.52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0.01</v>
      </c>
      <c r="R8">
        <v>1768.96</v>
      </c>
      <c r="S8">
        <v>407.02</v>
      </c>
      <c r="T8">
        <f>IF(AND($D$22&gt;0,$D$22&lt;Q9),S8,0)</f>
        <v>0</v>
      </c>
      <c r="U8">
        <f>IF(AND($D$28&gt;0,$D$28&lt;Q9),S8,0)</f>
        <v>0</v>
      </c>
    </row>
    <row r="9" spans="1:21" ht="12.75">
      <c r="A9" s="9" t="s">
        <v>16</v>
      </c>
      <c r="B9" s="18"/>
      <c r="C9" s="18"/>
      <c r="D9" s="12">
        <f t="shared" si="0"/>
        <v>0</v>
      </c>
      <c r="J9">
        <v>578.53</v>
      </c>
      <c r="K9">
        <v>4910.18</v>
      </c>
      <c r="L9">
        <v>11.11</v>
      </c>
      <c r="M9" s="6">
        <v>0.064</v>
      </c>
      <c r="N9">
        <f aca="true" t="shared" si="1" ref="N9:N17">IF(AND($D$22&lt;J10,$D$22&gt;K8),($D$22-J9)*M9+L9,0)</f>
        <v>205.49528000000004</v>
      </c>
      <c r="O9">
        <f aca="true" t="shared" si="2" ref="O9:O17">IF(AND($D$28&lt;J10,$D$28&gt;K8),($D$28-J9)*M9+L9,0)</f>
        <v>166.08408000000003</v>
      </c>
      <c r="Q9">
        <v>1768.97</v>
      </c>
      <c r="R9">
        <v>2653.38</v>
      </c>
      <c r="S9">
        <v>406.83</v>
      </c>
      <c r="T9">
        <f>IF(AND($D$22&gt;R8,$D$22&lt;Q10),S9,0)</f>
        <v>0</v>
      </c>
      <c r="U9">
        <f>IF(AND($D$28&gt;R8,$D$28&lt;Q10),S9,0)</f>
        <v>0</v>
      </c>
    </row>
    <row r="10" spans="1:21" ht="12.75">
      <c r="A10" s="9" t="s">
        <v>17</v>
      </c>
      <c r="B10" s="18"/>
      <c r="C10">
        <f>IF(D45*0.13*10*30.4&lt;B10,D45*0.13*10*30.4,B10)</f>
        <v>0</v>
      </c>
      <c r="D10" s="12">
        <f t="shared" si="0"/>
        <v>0</v>
      </c>
      <c r="J10">
        <v>4910.19</v>
      </c>
      <c r="K10">
        <v>8629.2</v>
      </c>
      <c r="L10">
        <v>288.33</v>
      </c>
      <c r="M10" s="6">
        <v>0.10880000000000001</v>
      </c>
      <c r="N10">
        <f t="shared" si="1"/>
        <v>0</v>
      </c>
      <c r="O10">
        <f t="shared" si="2"/>
        <v>0</v>
      </c>
      <c r="Q10">
        <v>2653.39</v>
      </c>
      <c r="R10">
        <v>3472.84</v>
      </c>
      <c r="S10">
        <v>406.62</v>
      </c>
      <c r="T10">
        <f aca="true" t="shared" si="3" ref="T10:T17">IF(AND($D$22&gt;R9,$D$22&lt;Q11),S10,0)</f>
        <v>0</v>
      </c>
      <c r="U10">
        <f aca="true" t="shared" si="4" ref="U10:U17">IF(AND($D$28&gt;R9,$D$28&lt;Q11),S10,0)</f>
        <v>406.62</v>
      </c>
    </row>
    <row r="11" spans="1:21" ht="12.75">
      <c r="A11" s="9" t="s">
        <v>18</v>
      </c>
      <c r="B11" s="18"/>
      <c r="C11">
        <f>IF(D45*30.4*7-SUM(B8:B10)&lt;D45*30.4,IF(D45*30.4&gt;B11,B11,D45*30.4),IF(D45*30.4*7-SUM(B8:B10)&gt;B11,B11,D45*30.4*7-SUM(B8:B10)))</f>
        <v>0</v>
      </c>
      <c r="D11" s="12">
        <f t="shared" si="0"/>
        <v>0</v>
      </c>
      <c r="J11">
        <v>8629.21</v>
      </c>
      <c r="K11">
        <v>10031.07</v>
      </c>
      <c r="L11">
        <v>692.96</v>
      </c>
      <c r="M11" s="6">
        <v>0.16</v>
      </c>
      <c r="N11">
        <f t="shared" si="1"/>
        <v>0</v>
      </c>
      <c r="O11">
        <f t="shared" si="2"/>
        <v>0</v>
      </c>
      <c r="Q11">
        <v>3472.85</v>
      </c>
      <c r="R11">
        <v>3537.87</v>
      </c>
      <c r="S11">
        <v>392.77</v>
      </c>
      <c r="T11">
        <f t="shared" si="3"/>
        <v>0</v>
      </c>
      <c r="U11">
        <f t="shared" si="4"/>
        <v>0</v>
      </c>
    </row>
    <row r="12" spans="1:21" ht="12.75">
      <c r="A12" s="9" t="s">
        <v>19</v>
      </c>
      <c r="B12" s="18"/>
      <c r="C12" s="18"/>
      <c r="D12" s="12">
        <f t="shared" si="0"/>
        <v>0</v>
      </c>
      <c r="J12">
        <v>10031.08</v>
      </c>
      <c r="K12" s="20">
        <v>12009.94</v>
      </c>
      <c r="L12">
        <v>917.26</v>
      </c>
      <c r="M12" s="6">
        <v>0.17920000000000003</v>
      </c>
      <c r="N12">
        <f>IF(AND($D$22&lt;J13,$D$22&gt;K11),($D$22-J12)*M12+L12,0)</f>
        <v>0</v>
      </c>
      <c r="O12">
        <f>IF(AND($D$28&lt;J13,$D$28&gt;K11),($D$28-J12)*M12+L12,0)</f>
        <v>0</v>
      </c>
      <c r="Q12">
        <v>3537.88</v>
      </c>
      <c r="R12">
        <v>4446.15</v>
      </c>
      <c r="S12">
        <v>382.46</v>
      </c>
      <c r="T12">
        <f t="shared" si="3"/>
        <v>382.46</v>
      </c>
      <c r="U12">
        <f t="shared" si="4"/>
        <v>0</v>
      </c>
    </row>
    <row r="13" spans="1:21" ht="12.75">
      <c r="A13" s="9" t="s">
        <v>20</v>
      </c>
      <c r="B13" s="18"/>
      <c r="C13">
        <f>IF(B13&lt;15*D45,B13,15*D45)</f>
        <v>0</v>
      </c>
      <c r="D13" s="12">
        <f t="shared" si="0"/>
        <v>0</v>
      </c>
      <c r="J13">
        <v>12009.95</v>
      </c>
      <c r="K13" s="20">
        <v>24222.31</v>
      </c>
      <c r="L13">
        <v>1271.87</v>
      </c>
      <c r="M13" s="6">
        <v>0.2136</v>
      </c>
      <c r="N13">
        <f>IF(AND($D$22&lt;J14,$D$22&gt;K12),($D$22-J13)*M13+L13,0)</f>
        <v>0</v>
      </c>
      <c r="O13">
        <f>IF(AND($D$28&lt;J14,$D$28&gt;K12),($D$28-J13)*M13+L13,0)</f>
        <v>0</v>
      </c>
      <c r="Q13">
        <v>4446.16</v>
      </c>
      <c r="R13">
        <v>4717.18</v>
      </c>
      <c r="S13">
        <v>354.23</v>
      </c>
      <c r="T13">
        <f t="shared" si="3"/>
        <v>0</v>
      </c>
      <c r="U13">
        <f t="shared" si="4"/>
        <v>0</v>
      </c>
    </row>
    <row r="14" spans="1:21" ht="12.75">
      <c r="A14" s="9" t="s">
        <v>21</v>
      </c>
      <c r="B14" s="18">
        <v>10000</v>
      </c>
      <c r="C14">
        <f>IF(B14&lt;30*D45,B14,30*D45)</f>
        <v>2606.3999999999996</v>
      </c>
      <c r="D14" s="12">
        <f t="shared" si="0"/>
        <v>7393.6</v>
      </c>
      <c r="J14">
        <v>24222.32</v>
      </c>
      <c r="K14" s="20">
        <v>38177.69</v>
      </c>
      <c r="L14">
        <v>3880.44</v>
      </c>
      <c r="M14" s="6">
        <v>0.2352</v>
      </c>
      <c r="N14">
        <f>IF(AND($D$22&lt;J15,$D$22&gt;K13),($D$22-J14)*M14+L14,0)</f>
        <v>0</v>
      </c>
      <c r="O14">
        <f>IF(AND($D$28&lt;J15,$D$28&gt;K13),($D$28-J14)*M14+L14,0)</f>
        <v>0</v>
      </c>
      <c r="Q14">
        <v>4717.19</v>
      </c>
      <c r="R14">
        <v>5335.42</v>
      </c>
      <c r="S14">
        <v>324.87</v>
      </c>
      <c r="T14">
        <f t="shared" si="3"/>
        <v>0</v>
      </c>
      <c r="U14">
        <f t="shared" si="4"/>
        <v>0</v>
      </c>
    </row>
    <row r="15" spans="1:21" ht="12.75">
      <c r="A15" s="9" t="s">
        <v>22</v>
      </c>
      <c r="B15" s="18"/>
      <c r="C15" s="18"/>
      <c r="D15" s="12">
        <f t="shared" si="0"/>
        <v>0</v>
      </c>
      <c r="J15">
        <v>38177.7</v>
      </c>
      <c r="K15" s="20">
        <v>72887.5</v>
      </c>
      <c r="L15">
        <v>7162.74</v>
      </c>
      <c r="M15" s="6">
        <v>0.3</v>
      </c>
      <c r="N15">
        <f>IF(AND($D$22&lt;J16,$D$22&gt;K14),($D$22-J15)*M15+L15,0)</f>
        <v>0</v>
      </c>
      <c r="O15">
        <f>IF(AND($D$28&lt;J16,$D$28&gt;K14),($D$28-J15)*M15+L15,0)</f>
        <v>0</v>
      </c>
      <c r="Q15">
        <v>5335.43</v>
      </c>
      <c r="R15">
        <v>6224.67</v>
      </c>
      <c r="S15">
        <v>294.63</v>
      </c>
      <c r="T15">
        <f t="shared" si="3"/>
        <v>0</v>
      </c>
      <c r="U15">
        <f t="shared" si="4"/>
        <v>0</v>
      </c>
    </row>
    <row r="16" spans="1:21" ht="12.75">
      <c r="A16" s="10" t="s">
        <v>23</v>
      </c>
      <c r="B16" s="4">
        <f>SUM(B8:B15)</f>
        <v>13000</v>
      </c>
      <c r="C16" s="4">
        <f>SUM(C8:C15)</f>
        <v>2606.3999999999996</v>
      </c>
      <c r="D16" s="13">
        <f>SUM(D8:D15)</f>
        <v>10393.6</v>
      </c>
      <c r="J16">
        <v>72887.51</v>
      </c>
      <c r="K16" s="21">
        <v>97183.33</v>
      </c>
      <c r="L16">
        <v>17575.69</v>
      </c>
      <c r="M16" s="6">
        <v>0.32</v>
      </c>
      <c r="N16">
        <f>IF(AND($D$22&lt;J17,$D$22&gt;K15),($D$22-J16)*M16+L16,0)</f>
        <v>0</v>
      </c>
      <c r="O16">
        <f>IF(AND($D$28&lt;J17,$D$28&gt;K15),($D$28-J16)*M16+L16,0)</f>
        <v>0</v>
      </c>
      <c r="Q16">
        <v>6224.68</v>
      </c>
      <c r="R16">
        <v>7113.9</v>
      </c>
      <c r="S16">
        <v>253.54</v>
      </c>
      <c r="T16">
        <f t="shared" si="3"/>
        <v>0</v>
      </c>
      <c r="U16">
        <f t="shared" si="4"/>
        <v>0</v>
      </c>
    </row>
    <row r="17" spans="10:21" ht="12.75">
      <c r="J17">
        <v>97183.34</v>
      </c>
      <c r="K17">
        <v>291550</v>
      </c>
      <c r="L17">
        <v>25350.35</v>
      </c>
      <c r="M17" s="6">
        <v>0.34</v>
      </c>
      <c r="N17">
        <f t="shared" si="1"/>
        <v>0</v>
      </c>
      <c r="O17">
        <f t="shared" si="2"/>
        <v>0</v>
      </c>
      <c r="Q17">
        <v>7113.91</v>
      </c>
      <c r="R17">
        <v>7382.33</v>
      </c>
      <c r="S17">
        <v>217.61</v>
      </c>
      <c r="T17">
        <f t="shared" si="3"/>
        <v>0</v>
      </c>
      <c r="U17">
        <f t="shared" si="4"/>
        <v>0</v>
      </c>
    </row>
    <row r="18" spans="1:21" ht="12.75">
      <c r="A18" s="1" t="s">
        <v>44</v>
      </c>
      <c r="J18">
        <v>291550.01</v>
      </c>
      <c r="K18" s="17" t="s">
        <v>24</v>
      </c>
      <c r="L18">
        <v>91435.02</v>
      </c>
      <c r="M18" s="6">
        <v>0.35</v>
      </c>
      <c r="N18">
        <f>IF($D$22&gt;K17,($D$22-J18)*M18+L18,0)</f>
        <v>0</v>
      </c>
      <c r="O18">
        <f>IF($D$28&gt;K17,($D$28-J18)*M18+L18,0)</f>
        <v>0</v>
      </c>
      <c r="Q18">
        <v>7382.34</v>
      </c>
      <c r="R18" s="17" t="s">
        <v>24</v>
      </c>
      <c r="S18">
        <v>0</v>
      </c>
      <c r="T18">
        <f>IF($D$22&gt;R17,S18,0)</f>
        <v>0</v>
      </c>
      <c r="U18">
        <f>IF($D$28&gt;R17,S18,0)</f>
        <v>0</v>
      </c>
    </row>
    <row r="19" spans="12:21" ht="12.75">
      <c r="L19" s="14"/>
      <c r="M19" s="14"/>
      <c r="N19">
        <f>SUM(N8:N18)</f>
        <v>205.49528000000004</v>
      </c>
      <c r="O19">
        <f>SUM(O8:O18)</f>
        <v>166.08408000000003</v>
      </c>
      <c r="T19">
        <f>SUM(T8:T18)</f>
        <v>382.46</v>
      </c>
      <c r="U19">
        <f>SUM(U8:U18)</f>
        <v>406.62</v>
      </c>
    </row>
    <row r="20" spans="1:4" ht="12.75">
      <c r="A20" s="1" t="s">
        <v>25</v>
      </c>
      <c r="D20">
        <f>ROUND(SUM(D13:D15)/365*30.4,2)</f>
        <v>615.8</v>
      </c>
    </row>
    <row r="21" ht="12.75">
      <c r="A21" s="1"/>
    </row>
    <row r="22" spans="1:4" ht="12.75">
      <c r="A22" s="1" t="s">
        <v>26</v>
      </c>
      <c r="D22">
        <f>D20+SUM(D8:D12)</f>
        <v>3615.8</v>
      </c>
    </row>
    <row r="23" ht="12.75">
      <c r="A23" s="1" t="s">
        <v>42</v>
      </c>
    </row>
    <row r="24" spans="1:4" ht="12.75">
      <c r="A24" s="1" t="s">
        <v>43</v>
      </c>
      <c r="D24">
        <f>ROUND(N19,2)</f>
        <v>205.5</v>
      </c>
    </row>
    <row r="25" spans="1:4" ht="12.75">
      <c r="A25" s="1" t="s">
        <v>38</v>
      </c>
      <c r="D25">
        <f>IF(C44=1,0,ROUND(T19-0.002,2))</f>
        <v>382.46</v>
      </c>
    </row>
    <row r="26" spans="1:4" ht="12.75">
      <c r="A26" s="1" t="s">
        <v>39</v>
      </c>
      <c r="D26" s="4">
        <f>IF(C43=1,D24-D25,IF(D24-D25&lt;0,0,D24-D25))</f>
        <v>0</v>
      </c>
    </row>
    <row r="28" spans="1:4" ht="12.75">
      <c r="A28" s="1" t="s">
        <v>27</v>
      </c>
      <c r="D28">
        <f>SUM(D8:D12)</f>
        <v>3000</v>
      </c>
    </row>
    <row r="29" ht="12.75">
      <c r="A29" s="1" t="s">
        <v>42</v>
      </c>
    </row>
    <row r="30" spans="1:4" ht="12.75">
      <c r="A30" s="1" t="s">
        <v>43</v>
      </c>
      <c r="D30">
        <f>ROUND(O19,2)</f>
        <v>166.08</v>
      </c>
    </row>
    <row r="31" spans="1:4" ht="12.75">
      <c r="A31" s="1" t="s">
        <v>38</v>
      </c>
      <c r="D31">
        <f>IF(C44=1,0,ROUND(U19-0.002,2))</f>
        <v>406.62</v>
      </c>
    </row>
    <row r="32" spans="1:4" ht="12.75">
      <c r="A32" s="1" t="s">
        <v>45</v>
      </c>
      <c r="D32" s="4">
        <f>IF(C43=1,D30-D31,IF(D30-D31&lt;0,0,D30-D31))</f>
        <v>0</v>
      </c>
    </row>
    <row r="34" spans="1:4" ht="13.5" thickBot="1">
      <c r="A34" s="1" t="s">
        <v>46</v>
      </c>
      <c r="D34" s="15">
        <f>D26-D32</f>
        <v>0</v>
      </c>
    </row>
    <row r="35" ht="13.5" thickTop="1">
      <c r="C35" s="18"/>
    </row>
    <row r="36" spans="1:4" ht="12.75">
      <c r="A36" t="s">
        <v>28</v>
      </c>
      <c r="C36" s="18"/>
      <c r="D36" s="6">
        <f>IF(D34=0,0,INT(D34/D20*10000)/10000)</f>
        <v>0</v>
      </c>
    </row>
    <row r="37" ht="12.75">
      <c r="C37" s="18"/>
    </row>
    <row r="38" spans="1:4" ht="13.5" thickBot="1">
      <c r="A38" s="1" t="s">
        <v>29</v>
      </c>
      <c r="C38" s="18"/>
      <c r="D38" s="5">
        <f>SUM(D13:D15)*D36</f>
        <v>0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30</v>
      </c>
    </row>
    <row r="43" spans="1:3" ht="12.75">
      <c r="A43" s="1" t="s">
        <v>47</v>
      </c>
      <c r="C43" s="19" t="s">
        <v>32</v>
      </c>
    </row>
    <row r="44" spans="1:3" ht="12.75">
      <c r="A44" s="1" t="s">
        <v>52</v>
      </c>
      <c r="C44" s="19" t="s">
        <v>32</v>
      </c>
    </row>
    <row r="45" spans="1:4" ht="12.75">
      <c r="A45" t="s">
        <v>49</v>
      </c>
      <c r="C45" s="19">
        <v>2</v>
      </c>
      <c r="D45">
        <f>IF(C45=1,C46,C47)</f>
        <v>86.88</v>
      </c>
    </row>
    <row r="46" spans="1:3" ht="12.75">
      <c r="A46" s="22" t="s">
        <v>31</v>
      </c>
      <c r="C46">
        <v>123.22</v>
      </c>
    </row>
    <row r="47" spans="1:3" ht="12.75">
      <c r="A47" s="1" t="s">
        <v>50</v>
      </c>
      <c r="C47">
        <v>86.88</v>
      </c>
    </row>
  </sheetData>
  <printOptions gridLines="1" horizontalCentered="1"/>
  <pageMargins left="0.3937007874015748" right="0.3937007874015748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2018-01-05T03:09:45Z</cp:lastPrinted>
  <dcterms:created xsi:type="dcterms:W3CDTF">2006-10-11T17:53:47Z</dcterms:created>
  <dcterms:modified xsi:type="dcterms:W3CDTF">2021-01-26T23:40:05Z</dcterms:modified>
  <cp:category/>
  <cp:version/>
  <cp:contentType/>
  <cp:contentStatus/>
</cp:coreProperties>
</file>