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externalReferences>
    <externalReference r:id="rId4"/>
  </externalReferences>
  <definedNames>
    <definedName name="_xlnm.Print_Area" localSheetId="0">'PagosPF'!$A$1:$D$43</definedName>
  </definedNames>
  <calcPr fullCalcOnLoad="1"/>
</workbook>
</file>

<file path=xl/sharedStrings.xml><?xml version="1.0" encoding="utf-8"?>
<sst xmlns="http://schemas.openxmlformats.org/spreadsheetml/2006/main" count="71" uniqueCount="47">
  <si>
    <t>Tarifas artículo 113</t>
  </si>
  <si>
    <t>Tablas artículo 80-A</t>
  </si>
  <si>
    <t>Enero 2004 (ARTICULO TRANSITORIO LXXXVII 2002)</t>
  </si>
  <si>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</si>
  <si>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</si>
  <si>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</si>
  <si>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</si>
  <si>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</si>
  <si>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</si>
  <si>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</si>
  <si>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</si>
  <si>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</si>
  <si>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</si>
  <si>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</si>
  <si>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Actividad empresarial y profesional</t>
  </si>
  <si>
    <t>Régimen intermedio</t>
  </si>
  <si>
    <t>Arrendamiento</t>
  </si>
  <si>
    <t>Totales</t>
  </si>
  <si>
    <t>En adelante</t>
  </si>
  <si>
    <t>Impuesto tarifa art. 113 elevada al periodo</t>
  </si>
  <si>
    <t xml:space="preserve"> En adelante</t>
  </si>
  <si>
    <t>Impuesto del periodo</t>
  </si>
  <si>
    <t>Menos: Pagos provisionales de periodos anteriores</t>
  </si>
  <si>
    <t>Menos: Retenciones del periodo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</si>
  <si>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</si>
  <si>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</si>
  <si>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</si>
  <si>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</si>
  <si>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</si>
  <si>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</si>
  <si>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</si>
  <si>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</si>
  <si>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</si>
  <si>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</si>
  <si>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</si>
  <si>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</si>
  <si>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</si>
  <si>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</si>
  <si>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</si>
  <si>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</si>
  <si>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Tabla correspondiente al periodo</t>
  </si>
  <si>
    <t>Impuesto</t>
  </si>
  <si>
    <t>Subsidio</t>
  </si>
  <si>
    <t>Meses del periodo de pago</t>
  </si>
  <si>
    <t>Cálculo del pago provisional de las personas físicas Honorarios y Arrendamiento</t>
  </si>
  <si>
    <t>según los arts. 127 y 143 de la Ley del Impuesto sobre la Renta para 2004</t>
  </si>
  <si>
    <t>¿Puede acreditar subsidio art.114? ( 1 = sí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</si>
</sst>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19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 quotePrefix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>
      <alignment horizontal="left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5" xfId="0" applyBorder="1" applyAlignment="1">
      <alignment/>
    </xf>
    <xf numFmtId="4" fontId="0" fillId="0" borderId="1" xfId="0" applyBorder="1" applyAlignment="1" quotePrefix="1">
      <alignment horizontal="center" vertical="center" wrapText="1"/>
    </xf>
    <xf numFmtId="4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0" xfId="0" applyBorder="1" applyAlignment="1" applyProtection="1">
      <alignment/>
      <protection locked="0"/>
    </xf>
    <xf numFmtId="4" fontId="1" fillId="0" borderId="0" xfId="0" applyFont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5" width="18.710937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12.28125" style="0" customWidth="1"/>
    <col min="11" max="11" width="12.7109375" style="0" customWidth="1"/>
    <col min="12" max="12" width="18.7109375" style="0" customWidth="1"/>
    <col min="13" max="13" width="1.7109375" style="0" customWidth="1"/>
    <col min="14" max="18" width="12.7109375" style="0" customWidth="1"/>
  </cols>
  <sheetData>
    <row r="1" spans="1:14" ht="12.75">
      <c r="A1" s="2" t="s">
        <v>44</v>
      </c>
      <c r="B1" s="2"/>
      <c r="C1" s="2"/>
      <c r="D1" s="2"/>
      <c r="G1" s="1" t="s">
        <v>0</v>
      </c>
      <c r="N1" t="s">
        <v>1</v>
      </c>
    </row>
    <row r="2" spans="1:4" ht="12.75">
      <c r="A2" s="2" t="s">
        <v>45</v>
      </c>
      <c r="B2" s="2"/>
      <c r="C2" s="2"/>
      <c r="D2" s="2"/>
    </row>
    <row r="4" ht="12.75">
      <c r="G4" s="1" t="s">
        <v>2</v>
      </c>
    </row>
    <row r="6" spans="7:17" ht="12.75">
      <c r="G6" t="s">
        <v>3</v>
      </c>
      <c r="H6" t="s">
        <v>3</v>
      </c>
      <c r="I6" t="s">
        <v>4</v>
      </c>
      <c r="J6" t="s">
        <v>5</v>
      </c>
      <c r="N6" t="s">
        <v>3</v>
      </c>
      <c r="O6" t="s">
        <v>3</v>
      </c>
      <c r="P6" t="s">
        <v>4</v>
      </c>
      <c r="Q6" t="s">
        <v>5</v>
      </c>
    </row>
    <row r="7" spans="1:16" ht="12.75">
      <c r="A7" s="15" t="s">
        <v>6</v>
      </c>
      <c r="D7" s="9">
        <f ca="1">TODAY()</f>
        <v>38036</v>
      </c>
      <c r="G7" t="s">
        <v>7</v>
      </c>
      <c r="H7" t="s">
        <v>8</v>
      </c>
      <c r="I7" t="s">
        <v>9</v>
      </c>
      <c r="L7" s="1"/>
      <c r="N7" t="s">
        <v>7</v>
      </c>
      <c r="O7" t="s">
        <v>8</v>
      </c>
      <c r="P7" t="s">
        <v>9</v>
      </c>
    </row>
    <row r="8" spans="4:17" ht="12.75">
      <c r="D8" s="10">
        <f ca="1">NOW()</f>
        <v>38036.254552893515</v>
      </c>
      <c r="G8">
        <v>0.01</v>
      </c>
      <c r="H8">
        <v>439.19</v>
      </c>
      <c r="I8">
        <v>0</v>
      </c>
      <c r="J8" s="3">
        <v>0.03</v>
      </c>
      <c r="N8">
        <v>0.01</v>
      </c>
      <c r="O8">
        <v>439.19</v>
      </c>
      <c r="P8">
        <v>0</v>
      </c>
      <c r="Q8" s="3">
        <v>0.5</v>
      </c>
    </row>
    <row r="9" spans="1:17" ht="12.75">
      <c r="A9" s="18" t="s">
        <v>10</v>
      </c>
      <c r="B9" s="13" t="s">
        <v>11</v>
      </c>
      <c r="C9" s="14" t="s">
        <v>12</v>
      </c>
      <c r="D9" s="26" t="s">
        <v>13</v>
      </c>
      <c r="G9">
        <v>439.2</v>
      </c>
      <c r="H9">
        <v>3727.68</v>
      </c>
      <c r="I9">
        <v>13.17</v>
      </c>
      <c r="J9" s="3">
        <v>0.1</v>
      </c>
      <c r="N9">
        <v>439.2</v>
      </c>
      <c r="O9">
        <v>3727.68</v>
      </c>
      <c r="P9">
        <v>6.59</v>
      </c>
      <c r="Q9" s="3">
        <v>0.5</v>
      </c>
    </row>
    <row r="10" spans="1:17" ht="12.75">
      <c r="A10" s="19" t="s">
        <v>14</v>
      </c>
      <c r="B10" s="11"/>
      <c r="D10" s="8">
        <f>IF(C10&lt;B10,B10-C10,0)</f>
        <v>0</v>
      </c>
      <c r="G10">
        <v>3727.69</v>
      </c>
      <c r="H10">
        <v>6551.06</v>
      </c>
      <c r="I10">
        <v>342.02</v>
      </c>
      <c r="J10" s="3">
        <v>0.17</v>
      </c>
      <c r="N10">
        <v>3727.69</v>
      </c>
      <c r="O10">
        <v>6551.06</v>
      </c>
      <c r="P10">
        <v>171.02</v>
      </c>
      <c r="Q10" s="3">
        <v>0.5</v>
      </c>
    </row>
    <row r="11" spans="1:17" ht="12.75">
      <c r="A11" s="25" t="s">
        <v>15</v>
      </c>
      <c r="B11" s="25"/>
      <c r="C11" s="12"/>
      <c r="D11" s="8">
        <f>IF(C11&lt;B11,B11-C11,0)</f>
        <v>0</v>
      </c>
      <c r="G11">
        <v>6551.07</v>
      </c>
      <c r="H11">
        <v>7615.32</v>
      </c>
      <c r="I11">
        <v>822.01</v>
      </c>
      <c r="J11" s="3">
        <v>0.25</v>
      </c>
      <c r="N11">
        <v>6551.07</v>
      </c>
      <c r="O11">
        <v>7615.32</v>
      </c>
      <c r="P11">
        <v>410.97</v>
      </c>
      <c r="Q11" s="3">
        <v>0.5</v>
      </c>
    </row>
    <row r="12" spans="1:17" ht="12.75">
      <c r="A12" s="20" t="s">
        <v>16</v>
      </c>
      <c r="B12" s="12"/>
      <c r="C12">
        <f>ROUND(B12*0.35,0)</f>
        <v>0</v>
      </c>
      <c r="D12" s="8">
        <f>IF(C12&lt;B12,B12-C12,0)</f>
        <v>0</v>
      </c>
      <c r="G12">
        <v>7615.33</v>
      </c>
      <c r="H12">
        <v>9117.62</v>
      </c>
      <c r="I12">
        <v>1088.07</v>
      </c>
      <c r="J12" s="3">
        <v>0.32</v>
      </c>
      <c r="N12">
        <v>7615.33</v>
      </c>
      <c r="O12">
        <v>9117.62</v>
      </c>
      <c r="P12">
        <v>544.04</v>
      </c>
      <c r="Q12" s="3">
        <v>0.5</v>
      </c>
    </row>
    <row r="13" spans="1:17" ht="12.75">
      <c r="A13" s="4" t="s">
        <v>17</v>
      </c>
      <c r="B13" s="4"/>
      <c r="C13" s="4"/>
      <c r="D13" s="4">
        <f>SUM(D10:D12)</f>
        <v>0</v>
      </c>
      <c r="G13">
        <v>9117.63</v>
      </c>
      <c r="H13" s="7" t="s">
        <v>18</v>
      </c>
      <c r="I13">
        <v>1568.8</v>
      </c>
      <c r="J13" s="3">
        <v>0.33</v>
      </c>
      <c r="N13">
        <v>9117.63</v>
      </c>
      <c r="O13">
        <v>18388.92</v>
      </c>
      <c r="P13">
        <v>784.39</v>
      </c>
      <c r="Q13" s="3">
        <v>0.4</v>
      </c>
    </row>
    <row r="14" spans="14:17" ht="12.75">
      <c r="N14">
        <v>18388.93</v>
      </c>
      <c r="O14">
        <v>28983.47</v>
      </c>
      <c r="P14">
        <v>2008.22</v>
      </c>
      <c r="Q14" s="3">
        <v>0.3</v>
      </c>
    </row>
    <row r="15" spans="1:17" ht="12.75">
      <c r="A15" s="1" t="s">
        <v>19</v>
      </c>
      <c r="D15">
        <f>ROUND(K39,2)</f>
        <v>0</v>
      </c>
      <c r="H15" s="7"/>
      <c r="J15" s="3"/>
      <c r="N15">
        <v>28983.48</v>
      </c>
      <c r="O15" s="5" t="s">
        <v>20</v>
      </c>
      <c r="P15">
        <v>3088.86</v>
      </c>
      <c r="Q15" s="3">
        <v>0</v>
      </c>
    </row>
    <row r="16" spans="1:4" ht="12.75">
      <c r="A16" s="1" t="s">
        <v>46</v>
      </c>
      <c r="C16" s="17">
        <v>1</v>
      </c>
      <c r="D16">
        <f>IF(C16=1,ROUND(R39,2),0)</f>
        <v>0</v>
      </c>
    </row>
    <row r="17" spans="1:4" ht="12.75">
      <c r="A17" s="16" t="s">
        <v>21</v>
      </c>
      <c r="D17" s="27">
        <f>D15-D16</f>
        <v>0</v>
      </c>
    </row>
    <row r="18" spans="1:4" ht="12.75">
      <c r="A18" s="1" t="s">
        <v>22</v>
      </c>
      <c r="D18">
        <v>0</v>
      </c>
    </row>
    <row r="19" spans="1:4" ht="12.75">
      <c r="A19" s="6" t="s">
        <v>23</v>
      </c>
      <c r="B19" s="6"/>
      <c r="C19" s="6"/>
      <c r="D19" s="29">
        <v>0</v>
      </c>
    </row>
    <row r="20" spans="1:4" ht="13.5" thickBot="1">
      <c r="A20" t="s">
        <v>24</v>
      </c>
      <c r="D20" s="28">
        <f>ROUND(D17-D18-D19,0)</f>
        <v>0</v>
      </c>
    </row>
    <row r="21" ht="13.5" thickTop="1"/>
    <row r="24" spans="1:9" ht="12.75">
      <c r="A24" s="4" t="s">
        <v>25</v>
      </c>
      <c r="B24" s="21" t="s">
        <v>26</v>
      </c>
      <c r="C24" s="21" t="s">
        <v>27</v>
      </c>
      <c r="D24" s="22" t="s">
        <v>28</v>
      </c>
      <c r="G24" s="16" t="s">
        <v>43</v>
      </c>
      <c r="I24" s="17">
        <f>IF(D27=0,C25-B25+1,IF(C25&gt;D27,IF(D27&lt;B25,0,D27-B25),C25-B25+1))</f>
        <v>1</v>
      </c>
    </row>
    <row r="25" spans="1:4" ht="12.75">
      <c r="A25" s="23" t="s">
        <v>29</v>
      </c>
      <c r="B25" s="24">
        <v>1</v>
      </c>
      <c r="C25" s="24">
        <v>1</v>
      </c>
      <c r="D25" s="24">
        <v>2004</v>
      </c>
    </row>
    <row r="27" spans="1:14" ht="12.75">
      <c r="A27" s="1"/>
      <c r="G27" s="1" t="s">
        <v>39</v>
      </c>
      <c r="N27" s="1" t="s">
        <v>40</v>
      </c>
    </row>
    <row r="29" spans="7:18" ht="12.75">
      <c r="G29" t="s">
        <v>3</v>
      </c>
      <c r="H29" t="s">
        <v>3</v>
      </c>
      <c r="I29" t="s">
        <v>4</v>
      </c>
      <c r="J29" t="s">
        <v>5</v>
      </c>
      <c r="K29" t="s">
        <v>41</v>
      </c>
      <c r="N29" t="s">
        <v>3</v>
      </c>
      <c r="O29" t="s">
        <v>3</v>
      </c>
      <c r="P29" t="s">
        <v>4</v>
      </c>
      <c r="Q29" t="s">
        <v>5</v>
      </c>
      <c r="R29" t="s">
        <v>42</v>
      </c>
    </row>
    <row r="30" spans="7:18" ht="12.75">
      <c r="G30" t="s">
        <v>7</v>
      </c>
      <c r="H30" t="s">
        <v>8</v>
      </c>
      <c r="I30" t="s">
        <v>9</v>
      </c>
      <c r="N30" t="s">
        <v>7</v>
      </c>
      <c r="O30" t="s">
        <v>8</v>
      </c>
      <c r="P30" t="s">
        <v>9</v>
      </c>
      <c r="R30" s="1"/>
    </row>
    <row r="31" spans="7:18" ht="12.75">
      <c r="G31">
        <f aca="true" t="shared" si="0" ref="G31:G36">0.01+H30</f>
        <v>0.01</v>
      </c>
      <c r="H31">
        <f>ROUND(H8*$I$24,2)</f>
        <v>439.19</v>
      </c>
      <c r="I31">
        <f>ROUND(I8*$I$24,2)</f>
        <v>0</v>
      </c>
      <c r="J31" s="3">
        <v>0.03</v>
      </c>
      <c r="K31">
        <f>IF(D13&lt;G32,D13*J31)</f>
        <v>0</v>
      </c>
      <c r="N31">
        <f aca="true" t="shared" si="1" ref="N31:N38">0.01+O30</f>
        <v>0.01</v>
      </c>
      <c r="O31">
        <f>ROUND(O8*$I$24,2)</f>
        <v>439.19</v>
      </c>
      <c r="P31">
        <f>ROUND(P8*$I$24,2)</f>
        <v>0</v>
      </c>
      <c r="Q31" s="3">
        <v>0.5</v>
      </c>
      <c r="R31">
        <f>IF(D13&lt;N32,Q31*K31,0)</f>
        <v>0</v>
      </c>
    </row>
    <row r="32" spans="1:18" ht="12.75">
      <c r="A32" s="32" t="s">
        <v>30</v>
      </c>
      <c r="B32" s="2"/>
      <c r="C32" s="2"/>
      <c r="D32" s="2"/>
      <c r="G32">
        <f t="shared" si="0"/>
        <v>439.2</v>
      </c>
      <c r="H32">
        <f>ROUND(H9*$I$24,2)</f>
        <v>3727.68</v>
      </c>
      <c r="I32">
        <f>ROUND(I9*$I$24,2)</f>
        <v>13.17</v>
      </c>
      <c r="J32" s="3">
        <v>0.1</v>
      </c>
      <c r="K32">
        <f>IF(AND($D$13&lt;G33,$D$13&gt;H31),($D$13-G32)*J32+I32,0)</f>
        <v>0</v>
      </c>
      <c r="N32">
        <f t="shared" si="1"/>
        <v>439.2</v>
      </c>
      <c r="O32">
        <f>ROUND(O9*$I$24,2)</f>
        <v>3727.68</v>
      </c>
      <c r="P32">
        <f>ROUND(P9*$I$24,2)</f>
        <v>6.59</v>
      </c>
      <c r="Q32" s="3">
        <v>0.5</v>
      </c>
      <c r="R32">
        <f aca="true" t="shared" si="2" ref="R32:R37">IF(AND($D$13&lt;N33,$D$13&gt;O31),($D$13-N32)*J32*Q32+P32,0)</f>
        <v>0</v>
      </c>
    </row>
    <row r="33" spans="1:18" ht="12.75">
      <c r="A33" s="30"/>
      <c r="G33">
        <f t="shared" si="0"/>
        <v>3727.69</v>
      </c>
      <c r="H33">
        <f>ROUND(H10*$I$24,2)</f>
        <v>6551.06</v>
      </c>
      <c r="I33">
        <f>ROUND(I10*$I$24,2)</f>
        <v>342.02</v>
      </c>
      <c r="J33" s="3">
        <v>0.17</v>
      </c>
      <c r="K33">
        <f>IF(AND($D$13&lt;G34,$D$13&gt;H32),($D$13-G33)*J33+I33,0)</f>
        <v>0</v>
      </c>
      <c r="N33">
        <f t="shared" si="1"/>
        <v>3727.69</v>
      </c>
      <c r="O33">
        <f>ROUND(O10*$I$24,2)</f>
        <v>6551.06</v>
      </c>
      <c r="P33">
        <f>ROUND(P10*$I$24,2)</f>
        <v>171.02</v>
      </c>
      <c r="Q33" s="3">
        <v>0.5</v>
      </c>
      <c r="R33">
        <f t="shared" si="2"/>
        <v>0</v>
      </c>
    </row>
    <row r="34" spans="7:18" ht="12.75">
      <c r="G34">
        <f t="shared" si="0"/>
        <v>6551.070000000001</v>
      </c>
      <c r="H34">
        <f>ROUND(H11*$I$24,2)</f>
        <v>7615.32</v>
      </c>
      <c r="I34">
        <f>ROUND(I11*$I$24,2)</f>
        <v>822.01</v>
      </c>
      <c r="J34" s="3">
        <v>0.25</v>
      </c>
      <c r="K34">
        <f>IF(AND($D$13&lt;G35,$D$13&gt;H33),($D$13-G34)*J34+I34,0)</f>
        <v>0</v>
      </c>
      <c r="N34">
        <f t="shared" si="1"/>
        <v>6551.070000000001</v>
      </c>
      <c r="O34">
        <f>ROUND(O11*$I$24,2)</f>
        <v>7615.32</v>
      </c>
      <c r="P34">
        <f>ROUND(P11*$I$24,2)</f>
        <v>410.97</v>
      </c>
      <c r="Q34" s="3">
        <v>0.5</v>
      </c>
      <c r="R34">
        <f t="shared" si="2"/>
        <v>0</v>
      </c>
    </row>
    <row r="35" spans="1:18" ht="12.75">
      <c r="A35" s="1" t="s">
        <v>31</v>
      </c>
      <c r="D35" s="31">
        <v>0</v>
      </c>
      <c r="G35">
        <f t="shared" si="0"/>
        <v>7615.33</v>
      </c>
      <c r="H35">
        <f>ROUND(H12*$I$24,2)</f>
        <v>9117.62</v>
      </c>
      <c r="I35">
        <f>ROUND(I12*$I$24,2)</f>
        <v>1088.07</v>
      </c>
      <c r="J35" s="3">
        <v>0.32</v>
      </c>
      <c r="K35">
        <f>IF(AND($D$13&lt;G36,$D$13&gt;H34),($D$13-G35)*J35+I35,0)</f>
        <v>0</v>
      </c>
      <c r="N35">
        <f t="shared" si="1"/>
        <v>7615.33</v>
      </c>
      <c r="O35">
        <f>ROUND(O12*$I$24,2)</f>
        <v>9117.62</v>
      </c>
      <c r="P35">
        <f>ROUND(P12*$I$24,2)</f>
        <v>544.04</v>
      </c>
      <c r="Q35" s="3">
        <v>0.5</v>
      </c>
      <c r="R35">
        <f t="shared" si="2"/>
        <v>0</v>
      </c>
    </row>
    <row r="36" spans="1:18" ht="12.75">
      <c r="A36" t="s">
        <v>32</v>
      </c>
      <c r="D36" s="31">
        <v>0</v>
      </c>
      <c r="G36">
        <f t="shared" si="0"/>
        <v>9117.630000000001</v>
      </c>
      <c r="H36" s="5" t="s">
        <v>20</v>
      </c>
      <c r="I36">
        <f>ROUND(I13*$I$24,2)</f>
        <v>1568.8</v>
      </c>
      <c r="J36" s="3">
        <v>0.33</v>
      </c>
      <c r="K36">
        <f>IF(D13&gt;H35,(D13-G36)*J36+I36,0)</f>
        <v>0</v>
      </c>
      <c r="N36">
        <f t="shared" si="1"/>
        <v>9117.630000000001</v>
      </c>
      <c r="O36">
        <f>ROUND(O13*$I$24,2)</f>
        <v>18388.92</v>
      </c>
      <c r="P36">
        <f>ROUND(P13*$I$24,2)</f>
        <v>784.39</v>
      </c>
      <c r="Q36" s="3">
        <v>0.4</v>
      </c>
      <c r="R36">
        <f t="shared" si="2"/>
        <v>0</v>
      </c>
    </row>
    <row r="37" spans="1:18" ht="13.5" thickBot="1">
      <c r="A37" t="s">
        <v>33</v>
      </c>
      <c r="D37" s="28">
        <f>D35+D36</f>
        <v>0</v>
      </c>
      <c r="N37">
        <f t="shared" si="1"/>
        <v>18388.929999999997</v>
      </c>
      <c r="O37">
        <f>ROUND(O14*$I$24,2)</f>
        <v>28983.47</v>
      </c>
      <c r="P37">
        <f>ROUND(P14*$I$24,2)</f>
        <v>2008.22</v>
      </c>
      <c r="Q37" s="3">
        <v>0.3</v>
      </c>
      <c r="R37">
        <f>IF(AND($D$13&lt;N38,$D$13&gt;O36),($D$13-N37)*J36*Q37+P37,0)</f>
        <v>0</v>
      </c>
    </row>
    <row r="38" spans="4:18" ht="13.5" thickTop="1">
      <c r="D38" s="31"/>
      <c r="H38" s="5"/>
      <c r="J38" s="3"/>
      <c r="N38">
        <f t="shared" si="1"/>
        <v>28983.48</v>
      </c>
      <c r="O38" s="5" t="s">
        <v>20</v>
      </c>
      <c r="P38">
        <f>ROUND(P15*$I$24,2)</f>
        <v>3088.86</v>
      </c>
      <c r="Q38" s="3">
        <v>0</v>
      </c>
      <c r="R38">
        <f>IF(D13&gt;O37,P38,0)</f>
        <v>0</v>
      </c>
    </row>
    <row r="39" spans="1:18" ht="12.75">
      <c r="A39" t="s">
        <v>34</v>
      </c>
      <c r="D39" s="31">
        <f>ROUND(D35*0.15-0.01,0)</f>
        <v>0</v>
      </c>
      <c r="K39">
        <f>SUM(K31:K38)</f>
        <v>0</v>
      </c>
      <c r="R39">
        <f>SUM(R31:R38)</f>
        <v>0</v>
      </c>
    </row>
    <row r="40" spans="1:4" ht="12.75">
      <c r="A40" t="s">
        <v>35</v>
      </c>
      <c r="D40" s="31">
        <v>0</v>
      </c>
    </row>
    <row r="41" spans="1:4" ht="12.75">
      <c r="A41" t="s">
        <v>36</v>
      </c>
      <c r="D41" s="31"/>
    </row>
    <row r="42" spans="1:4" ht="12.75">
      <c r="A42" t="s">
        <v>37</v>
      </c>
      <c r="D42" s="31"/>
    </row>
    <row r="43" spans="1:4" ht="13.5" thickBot="1">
      <c r="A43" t="s">
        <v>38</v>
      </c>
      <c r="D43" s="28">
        <f>D39-SUM(D40:D42)</f>
        <v>0</v>
      </c>
    </row>
    <row r="44" ht="13.5" thickTop="1"/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 Salazar</cp:lastModifiedBy>
  <cp:lastPrinted>2004-02-19T11:55:40Z</cp:lastPrinted>
  <dcterms:modified xsi:type="dcterms:W3CDTF">2004-02-19T12:06:38Z</dcterms:modified>
  <cp:category/>
  <cp:version/>
  <cp:contentType/>
  <cp:contentStatus/>
</cp:coreProperties>
</file>