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Intermedios" sheetId="1" r:id="rId1"/>
  </sheets>
  <definedNames>
    <definedName name="_xlnm.Print_Area" localSheetId="0">'Intermedios'!$A$1:$D$51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Salvador Salazar</author>
  </authors>
  <commentList>
    <comment ref="D18" authorId="0">
      <text>
        <r>
          <rPr>
            <b/>
            <sz val="8"/>
            <rFont val="Tahoma"/>
            <family val="2"/>
          </rPr>
          <t>Salvador Salazar:
CAPTURAR LOS PAGOS PROVISIONALES EN LA SECCIÓN DE ABAJO</t>
        </r>
      </text>
    </comment>
    <comment ref="B18" authorId="0">
      <text>
        <r>
          <rPr>
            <b/>
            <sz val="8"/>
            <rFont val="Tahoma"/>
            <family val="0"/>
          </rPr>
          <t>Salvador Salazar: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CAPTURAR LOS PAGOS PROVISIONALES EN LA SECCIÓN DE ABAJO</t>
        </r>
      </text>
    </comment>
  </commentList>
</comments>
</file>

<file path=xl/sharedStrings.xml><?xml version="1.0" encoding="utf-8"?>
<sst xmlns="http://schemas.openxmlformats.org/spreadsheetml/2006/main" count="92" uniqueCount="67">
  <si>
    <t>Tarifas artículo 113</t>
  </si>
  <si>
    <t>Tablas artículo 80-A</t>
  </si>
  <si>
    <t>Enero 2004 (ARTICULO TRANSITORIO LXXXVII 2002)</t>
  </si>
  <si>
    <t>Límite</t>
  </si>
  <si>
    <t>Cuota</t>
  </si>
  <si>
    <t>Porcentaje</t>
  </si>
  <si>
    <t>Nombre del contribuyente</t>
  </si>
  <si>
    <t>inferior</t>
  </si>
  <si>
    <t>superior</t>
  </si>
  <si>
    <t>fija</t>
  </si>
  <si>
    <t>Concepto del ingreso</t>
  </si>
  <si>
    <t>Ingresos</t>
  </si>
  <si>
    <t>Deducciones</t>
  </si>
  <si>
    <t>Ingreso acumulable</t>
  </si>
  <si>
    <t>Totales</t>
  </si>
  <si>
    <t>En adelante</t>
  </si>
  <si>
    <t>Impuesto tarifa art. 113 elevada al periodo</t>
  </si>
  <si>
    <t xml:space="preserve"> En adelante</t>
  </si>
  <si>
    <t>Impuesto del periodo</t>
  </si>
  <si>
    <t>Menos: Pagos provisionales de periodos anteriores</t>
  </si>
  <si>
    <t>Impuesto neto a pagar o (saldo a favor)</t>
  </si>
  <si>
    <t>Datos generales:</t>
  </si>
  <si>
    <t>Desde el mes</t>
  </si>
  <si>
    <t>Hasta el mes</t>
  </si>
  <si>
    <t>Año</t>
  </si>
  <si>
    <t>Periodo de la declaración</t>
  </si>
  <si>
    <t>Impuesto al valor agregado:</t>
  </si>
  <si>
    <t>Valor de los actos o actividades gravados</t>
  </si>
  <si>
    <t>Valor de actividades exentas</t>
  </si>
  <si>
    <t>Valor total de los actos o actividades</t>
  </si>
  <si>
    <t>Total de impuesto causado</t>
  </si>
  <si>
    <t>Iva retenido</t>
  </si>
  <si>
    <t>Iva acreditable</t>
  </si>
  <si>
    <t>Saldo a favor de periodos anteriores</t>
  </si>
  <si>
    <t>Impuesto a cargo (a favor)</t>
  </si>
  <si>
    <t>Tarifa correspondiente al periodo:</t>
  </si>
  <si>
    <t>Tabla correspondiente al periodo</t>
  </si>
  <si>
    <t>Impuesto</t>
  </si>
  <si>
    <t>Subsidio</t>
  </si>
  <si>
    <t>Meses del periodo de pago</t>
  </si>
  <si>
    <t>¿Puede acreditar subsidio art.114? ( 1 = sí )</t>
  </si>
  <si>
    <t>Cálculo del pago provisional de las personas físicas con actividad empresarial</t>
  </si>
  <si>
    <t>del Régimen Intermedio según el artículo 136 Bis de la Ley del ISR para 2004</t>
  </si>
  <si>
    <t>Actividad empresarial</t>
  </si>
  <si>
    <t>Impuesto de la Entidad Federativa</t>
  </si>
  <si>
    <t>Impuesto a enterar a la Federación</t>
  </si>
  <si>
    <t>Impuesto a enterar a la Entidad Federativa</t>
  </si>
  <si>
    <t>Impuesto de la Federación</t>
  </si>
  <si>
    <t>Menos: Pagos provisionales enterados a la Entidad Federativa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</si>
  <si>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</si>
  <si>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</si>
  <si>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</si>
  <si>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</si>
  <si>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</si>
  <si>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</si>
  <si>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</si>
  <si>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</si>
  <si>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</si>
  <si>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</si>
  <si>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</si>
  <si>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</si>
  <si>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Periodo</t>
  </si>
  <si>
    <t>Entidad Federativa</t>
  </si>
  <si>
    <t>Federación</t>
  </si>
  <si>
    <t>Total</t>
  </si>
  <si>
    <t>PAGOS PROVISIONALES DE PERIODOS ANTERIORES</t>
  </si>
  <si>
    <t>Menos: Pagos provisionales enterados a la Federación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</si>
</sst>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h:mm\ \a\.m\./\p\.m\."/>
    <numFmt numFmtId="165" formatCode="0.0%"/>
    <numFmt numFmtId="166" formatCode="0.0000"/>
    <numFmt numFmtId="167" formatCode="#,##0.000"/>
    <numFmt numFmtId="168" formatCode="#,##0.0000"/>
    <numFmt numFmtId="169" formatCode="0.000000"/>
    <numFmt numFmtId="170" formatCode="0.00000%"/>
    <numFmt numFmtId="171" formatCode="0.000%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-&quot;$&quot;* #,##0.000_-;\-&quot;$&quot;* #,##0.000_-;_-&quot;$&quot;* &quot;-&quot;??_-;_-@_-"/>
    <numFmt numFmtId="175" formatCode="_-&quot;$&quot;* #,##0.0000_-;\-&quot;$&quot;* #,##0.0000_-;_-&quot;$&quot;* &quot;-&quot;??_-;_-@_-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(&quot;N$&quot;* #,##0_);_(&quot;N$&quot;* \(#,##0\);_(&quot;N$&quot;* &quot;-&quot;_);_(@_)"/>
    <numFmt numFmtId="179" formatCode="_(* #,##0_);_(* \(#,##0\);_(* &quot;-&quot;_);_(@_)"/>
    <numFmt numFmtId="180" formatCode="_(&quot;N$&quot;* #,##0.00_);_(&quot;N$&quot;* \(#,##0.00\);_(&quot;N$&quot;* &quot;-&quot;??_);_(@_)"/>
    <numFmt numFmtId="181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4" fontId="0" fillId="0" borderId="0" xfId="0" applyAlignment="1">
      <alignment/>
    </xf>
    <xf numFmtId="4" fontId="0" fillId="0" borderId="0" xfId="0" applyAlignment="1" quotePrefix="1">
      <alignment horizontal="left"/>
    </xf>
    <xf numFmtId="4" fontId="0" fillId="0" borderId="0" xfId="0" applyAlignment="1">
      <alignment horizontal="centerContinuous"/>
    </xf>
    <xf numFmtId="10" fontId="0" fillId="0" borderId="0" xfId="19" applyNumberFormat="1" applyAlignment="1">
      <alignment/>
    </xf>
    <xf numFmtId="4" fontId="0" fillId="0" borderId="1" xfId="0" applyBorder="1" applyAlignment="1">
      <alignment/>
    </xf>
    <xf numFmtId="4" fontId="0" fillId="0" borderId="0" xfId="0" applyAlignment="1">
      <alignment horizontal="right"/>
    </xf>
    <xf numFmtId="4" fontId="0" fillId="0" borderId="0" xfId="0" applyAlignment="1" applyProtection="1">
      <alignment/>
      <protection locked="0"/>
    </xf>
    <xf numFmtId="4" fontId="0" fillId="0" borderId="0" xfId="0" applyAlignment="1" quotePrefix="1">
      <alignment horizontal="right"/>
    </xf>
    <xf numFmtId="4" fontId="0" fillId="0" borderId="2" xfId="0" applyBorder="1" applyAlignment="1" applyProtection="1">
      <alignment/>
      <protection locked="0"/>
    </xf>
    <xf numFmtId="15" fontId="0" fillId="0" borderId="0" xfId="0" applyNumberFormat="1" applyAlignment="1" applyProtection="1">
      <alignment/>
      <protection locked="0"/>
    </xf>
    <xf numFmtId="20" fontId="0" fillId="0" borderId="0" xfId="0" applyNumberFormat="1" applyAlignment="1" applyProtection="1">
      <alignment/>
      <protection locked="0"/>
    </xf>
    <xf numFmtId="4" fontId="0" fillId="0" borderId="3" xfId="0" applyBorder="1" applyAlignment="1" quotePrefix="1">
      <alignment horizontal="center" vertical="center" wrapText="1"/>
    </xf>
    <xf numFmtId="4" fontId="0" fillId="0" borderId="3" xfId="0" applyBorder="1" applyAlignment="1">
      <alignment horizontal="center" vertical="center" wrapText="1"/>
    </xf>
    <xf numFmtId="4" fontId="0" fillId="0" borderId="0" xfId="0" applyAlignment="1" applyProtection="1">
      <alignment horizontal="left"/>
      <protection locked="0"/>
    </xf>
    <xf numFmtId="4" fontId="0" fillId="0" borderId="0" xfId="0" applyAlignment="1">
      <alignment horizontal="left"/>
    </xf>
    <xf numFmtId="0" fontId="0" fillId="0" borderId="0" xfId="0" applyNumberFormat="1" applyAlignment="1">
      <alignment/>
    </xf>
    <xf numFmtId="4" fontId="0" fillId="0" borderId="1" xfId="0" applyBorder="1" applyAlignment="1" quotePrefix="1">
      <alignment horizontal="left" vertical="center" wrapText="1"/>
    </xf>
    <xf numFmtId="4" fontId="0" fillId="0" borderId="1" xfId="0" applyBorder="1" applyAlignment="1" quotePrefix="1">
      <alignment horizontal="center"/>
    </xf>
    <xf numFmtId="4" fontId="0" fillId="0" borderId="1" xfId="0" applyBorder="1" applyAlignment="1">
      <alignment horizontal="center"/>
    </xf>
    <xf numFmtId="4" fontId="0" fillId="0" borderId="1" xfId="0" applyBorder="1" applyAlignment="1" quotePrefix="1">
      <alignment horizontal="left"/>
    </xf>
    <xf numFmtId="0" fontId="0" fillId="0" borderId="1" xfId="0" applyNumberFormat="1" applyBorder="1" applyAlignment="1">
      <alignment horizontal="center"/>
    </xf>
    <xf numFmtId="4" fontId="0" fillId="0" borderId="1" xfId="0" applyBorder="1" applyAlignment="1" quotePrefix="1">
      <alignment horizontal="center" vertical="center" wrapText="1"/>
    </xf>
    <xf numFmtId="3" fontId="0" fillId="0" borderId="4" xfId="0" applyNumberFormat="1" applyBorder="1" applyAlignment="1">
      <alignment/>
    </xf>
    <xf numFmtId="4" fontId="0" fillId="0" borderId="0" xfId="0" applyBorder="1" applyAlignment="1" applyProtection="1">
      <alignment/>
      <protection locked="0"/>
    </xf>
    <xf numFmtId="3" fontId="0" fillId="0" borderId="0" xfId="0" applyNumberFormat="1" applyAlignment="1">
      <alignment/>
    </xf>
    <xf numFmtId="4" fontId="1" fillId="0" borderId="0" xfId="0" applyFont="1" applyAlignment="1">
      <alignment horizontal="centerContinuous"/>
    </xf>
    <xf numFmtId="4" fontId="0" fillId="0" borderId="5" xfId="0" applyBorder="1" applyAlignment="1" applyProtection="1">
      <alignment/>
      <protection locked="0"/>
    </xf>
    <xf numFmtId="4" fontId="0" fillId="0" borderId="6" xfId="0" applyBorder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4" fontId="0" fillId="0" borderId="0" xfId="0" applyAlignment="1" applyProtection="1" quotePrefix="1">
      <alignment horizontal="left"/>
      <protection locked="0"/>
    </xf>
    <xf numFmtId="4" fontId="0" fillId="0" borderId="0" xfId="0" applyAlignment="1" applyProtection="1" quotePrefix="1">
      <alignment horizontal="left"/>
      <protection/>
    </xf>
    <xf numFmtId="0" fontId="0" fillId="0" borderId="1" xfId="0" applyNumberFormat="1" applyBorder="1" applyAlignment="1" applyProtection="1">
      <alignment horizontal="center"/>
      <protection locked="0"/>
    </xf>
    <xf numFmtId="3" fontId="0" fillId="0" borderId="0" xfId="0" applyNumberFormat="1" applyAlignment="1" applyProtection="1">
      <alignment/>
      <protection locked="0"/>
    </xf>
    <xf numFmtId="3" fontId="0" fillId="0" borderId="7" xfId="0" applyNumberFormat="1" applyBorder="1" applyAlignment="1">
      <alignment/>
    </xf>
    <xf numFmtId="3" fontId="0" fillId="0" borderId="0" xfId="0" applyNumberFormat="1" applyBorder="1" applyAlignment="1">
      <alignment/>
    </xf>
    <xf numFmtId="4" fontId="1" fillId="0" borderId="0" xfId="0" applyFont="1" applyAlignment="1">
      <alignment horizontal="center" vertical="center" wrapText="1"/>
    </xf>
    <xf numFmtId="4" fontId="1" fillId="0" borderId="0" xfId="0" applyFont="1" applyAlignment="1">
      <alignment horizontal="centerContinuous"/>
    </xf>
    <xf numFmtId="4" fontId="1" fillId="0" borderId="0" xfId="0" applyFont="1" applyAlignment="1" quotePrefix="1">
      <alignment horizontal="left"/>
    </xf>
    <xf numFmtId="4" fontId="1" fillId="0" borderId="0" xfId="0" applyFont="1" applyAlignment="1">
      <alignment/>
    </xf>
    <xf numFmtId="41" fontId="1" fillId="0" borderId="0" xfId="0" applyNumberFormat="1" applyFont="1" applyAlignment="1">
      <alignment/>
    </xf>
    <xf numFmtId="3" fontId="0" fillId="0" borderId="0" xfId="0" applyNumberFormat="1" applyAlignment="1" applyProtection="1">
      <alignment/>
      <protection/>
    </xf>
    <xf numFmtId="41" fontId="0" fillId="0" borderId="0" xfId="0" applyNumberFormat="1" applyBorder="1" applyAlignment="1" applyProtection="1">
      <alignment/>
      <protection locked="0"/>
    </xf>
    <xf numFmtId="4" fontId="1" fillId="0" borderId="0" xfId="0" applyFont="1" applyAlignment="1" applyProtection="1">
      <alignment/>
      <protection locked="0"/>
    </xf>
    <xf numFmtId="41" fontId="1" fillId="0" borderId="0" xfId="0" applyNumberFormat="1" applyFont="1" applyAlignment="1" applyProtection="1">
      <alignment/>
      <protection locked="0"/>
    </xf>
    <xf numFmtId="3" fontId="0" fillId="0" borderId="4" xfId="0" applyNumberForma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70"/>
  <sheetViews>
    <sheetView tabSelected="1" workbookViewId="0" topLeftCell="A1">
      <selection activeCell="B7" sqref="B7"/>
    </sheetView>
  </sheetViews>
  <sheetFormatPr defaultColWidth="11.421875" defaultRowHeight="12.75"/>
  <cols>
    <col min="1" max="1" width="30.7109375" style="0" customWidth="1"/>
    <col min="2" max="4" width="17.7109375" style="0" customWidth="1"/>
    <col min="5" max="5" width="19.28125" style="0" customWidth="1"/>
    <col min="6" max="6" width="1.7109375" style="0" customWidth="1"/>
    <col min="7" max="8" width="12.7109375" style="0" customWidth="1"/>
    <col min="9" max="9" width="11.7109375" style="0" customWidth="1"/>
    <col min="10" max="10" width="12.28125" style="0" customWidth="1"/>
    <col min="11" max="11" width="12.7109375" style="0" customWidth="1"/>
    <col min="12" max="12" width="18.7109375" style="0" customWidth="1"/>
    <col min="13" max="13" width="1.7109375" style="0" customWidth="1"/>
    <col min="14" max="18" width="12.7109375" style="0" customWidth="1"/>
  </cols>
  <sheetData>
    <row r="1" spans="1:14" ht="12.75">
      <c r="A1" s="2" t="s">
        <v>41</v>
      </c>
      <c r="B1" s="2"/>
      <c r="C1" s="2"/>
      <c r="D1" s="2"/>
      <c r="G1" s="1" t="s">
        <v>0</v>
      </c>
      <c r="N1" t="s">
        <v>1</v>
      </c>
    </row>
    <row r="2" spans="1:4" ht="12.75">
      <c r="A2" s="2" t="s">
        <v>42</v>
      </c>
      <c r="B2" s="2"/>
      <c r="C2" s="2"/>
      <c r="D2" s="2"/>
    </row>
    <row r="3" spans="1:4" ht="12.75">
      <c r="A3" s="6"/>
      <c r="B3" s="6"/>
      <c r="C3" s="6"/>
      <c r="D3" s="6"/>
    </row>
    <row r="4" spans="1:7" ht="12.75">
      <c r="A4" s="6"/>
      <c r="B4" s="6"/>
      <c r="C4" s="6"/>
      <c r="D4" s="6"/>
      <c r="G4" s="1" t="s">
        <v>2</v>
      </c>
    </row>
    <row r="5" spans="1:4" ht="12.75">
      <c r="A5" s="6"/>
      <c r="B5" s="6"/>
      <c r="C5" s="6"/>
      <c r="D5" s="6"/>
    </row>
    <row r="6" spans="1:17" ht="12.75">
      <c r="A6" s="6"/>
      <c r="B6" s="6"/>
      <c r="C6" s="6"/>
      <c r="D6" s="6"/>
      <c r="G6" t="s">
        <v>3</v>
      </c>
      <c r="H6" t="s">
        <v>3</v>
      </c>
      <c r="I6" t="s">
        <v>4</v>
      </c>
      <c r="J6" t="s">
        <v>5</v>
      </c>
      <c r="N6" t="s">
        <v>3</v>
      </c>
      <c r="O6" t="s">
        <v>3</v>
      </c>
      <c r="P6" t="s">
        <v>4</v>
      </c>
      <c r="Q6" t="s">
        <v>5</v>
      </c>
    </row>
    <row r="7" spans="1:16" ht="12.75">
      <c r="A7" s="13" t="s">
        <v>6</v>
      </c>
      <c r="B7" s="6"/>
      <c r="C7" s="6"/>
      <c r="D7" s="9">
        <f ca="1">TODAY()</f>
        <v>38167</v>
      </c>
      <c r="G7" t="s">
        <v>7</v>
      </c>
      <c r="H7" t="s">
        <v>8</v>
      </c>
      <c r="I7" t="s">
        <v>9</v>
      </c>
      <c r="L7" s="1"/>
      <c r="N7" t="s">
        <v>7</v>
      </c>
      <c r="O7" t="s">
        <v>8</v>
      </c>
      <c r="P7" t="s">
        <v>9</v>
      </c>
    </row>
    <row r="8" spans="4:17" ht="12.75">
      <c r="D8" s="10">
        <f ca="1">NOW()</f>
        <v>38167.556570023145</v>
      </c>
      <c r="G8">
        <v>0.01</v>
      </c>
      <c r="H8">
        <v>439.19</v>
      </c>
      <c r="I8">
        <v>0</v>
      </c>
      <c r="J8" s="3">
        <v>0.03</v>
      </c>
      <c r="N8">
        <v>0.01</v>
      </c>
      <c r="O8">
        <v>439.19</v>
      </c>
      <c r="P8">
        <v>0</v>
      </c>
      <c r="Q8" s="3">
        <v>0.5</v>
      </c>
    </row>
    <row r="9" spans="1:17" ht="25.5">
      <c r="A9" s="16" t="s">
        <v>10</v>
      </c>
      <c r="B9" s="11" t="s">
        <v>11</v>
      </c>
      <c r="C9" s="12" t="s">
        <v>12</v>
      </c>
      <c r="D9" s="21" t="s">
        <v>13</v>
      </c>
      <c r="G9">
        <v>439.2</v>
      </c>
      <c r="H9">
        <v>3727.68</v>
      </c>
      <c r="I9">
        <v>13.17</v>
      </c>
      <c r="J9" s="3">
        <v>0.1</v>
      </c>
      <c r="N9">
        <v>439.2</v>
      </c>
      <c r="O9">
        <v>3727.68</v>
      </c>
      <c r="P9">
        <v>6.59</v>
      </c>
      <c r="Q9" s="3">
        <v>0.5</v>
      </c>
    </row>
    <row r="10" spans="1:17" ht="12.75">
      <c r="A10" s="26" t="s">
        <v>43</v>
      </c>
      <c r="B10" s="27"/>
      <c r="C10" s="6"/>
      <c r="D10" s="8">
        <f>IF(C10&lt;B10,B10-C10,0)</f>
        <v>0</v>
      </c>
      <c r="G10">
        <v>3727.69</v>
      </c>
      <c r="H10">
        <v>6551.06</v>
      </c>
      <c r="I10">
        <v>342.02</v>
      </c>
      <c r="J10" s="3">
        <v>0.17</v>
      </c>
      <c r="N10">
        <v>3727.69</v>
      </c>
      <c r="O10">
        <v>6551.06</v>
      </c>
      <c r="P10">
        <v>171.02</v>
      </c>
      <c r="Q10" s="3">
        <v>0.5</v>
      </c>
    </row>
    <row r="11" spans="1:17" ht="12.75">
      <c r="A11" s="26"/>
      <c r="B11" s="26"/>
      <c r="C11" s="8"/>
      <c r="D11" s="8">
        <f>IF(C11&lt;B11,B11-C11,0)</f>
        <v>0</v>
      </c>
      <c r="G11">
        <v>6551.07</v>
      </c>
      <c r="H11">
        <v>7615.32</v>
      </c>
      <c r="I11">
        <v>822.01</v>
      </c>
      <c r="J11" s="3">
        <v>0.25</v>
      </c>
      <c r="N11">
        <v>6551.07</v>
      </c>
      <c r="O11">
        <v>7615.32</v>
      </c>
      <c r="P11">
        <v>410.97</v>
      </c>
      <c r="Q11" s="3">
        <v>0.5</v>
      </c>
    </row>
    <row r="12" spans="1:17" ht="12.75">
      <c r="A12" s="26"/>
      <c r="B12" s="8"/>
      <c r="C12" s="6"/>
      <c r="D12" s="8">
        <f>IF(C12&lt;B12,B12-C12,0)</f>
        <v>0</v>
      </c>
      <c r="G12">
        <v>7615.33</v>
      </c>
      <c r="H12">
        <v>9117.62</v>
      </c>
      <c r="I12">
        <v>1088.07</v>
      </c>
      <c r="J12" s="3">
        <v>0.32</v>
      </c>
      <c r="N12">
        <v>7615.33</v>
      </c>
      <c r="O12">
        <v>9117.62</v>
      </c>
      <c r="P12">
        <v>544.04</v>
      </c>
      <c r="Q12" s="3">
        <v>0.5</v>
      </c>
    </row>
    <row r="13" spans="1:17" ht="12.75">
      <c r="A13" s="4" t="s">
        <v>14</v>
      </c>
      <c r="B13" s="4"/>
      <c r="C13" s="4"/>
      <c r="D13" s="4">
        <f>SUM(D10:D12)</f>
        <v>0</v>
      </c>
      <c r="G13">
        <v>9117.63</v>
      </c>
      <c r="H13" s="7" t="s">
        <v>15</v>
      </c>
      <c r="I13">
        <v>1568.8</v>
      </c>
      <c r="J13" s="3">
        <v>0.33</v>
      </c>
      <c r="N13">
        <v>9117.63</v>
      </c>
      <c r="O13">
        <v>18388.92</v>
      </c>
      <c r="P13">
        <v>784.39</v>
      </c>
      <c r="Q13" s="3">
        <v>0.4</v>
      </c>
    </row>
    <row r="14" spans="14:17" ht="12.75">
      <c r="N14">
        <v>18388.93</v>
      </c>
      <c r="O14">
        <v>28983.47</v>
      </c>
      <c r="P14">
        <v>2008.22</v>
      </c>
      <c r="Q14" s="3">
        <v>0.3</v>
      </c>
    </row>
    <row r="15" spans="1:17" ht="12.75">
      <c r="A15" s="1" t="s">
        <v>16</v>
      </c>
      <c r="D15">
        <f>ROUND(K39,2)</f>
        <v>0</v>
      </c>
      <c r="H15" s="7"/>
      <c r="J15" s="3"/>
      <c r="N15">
        <v>28983.48</v>
      </c>
      <c r="O15" s="5" t="s">
        <v>17</v>
      </c>
      <c r="P15">
        <v>3088.86</v>
      </c>
      <c r="Q15" s="3">
        <v>0</v>
      </c>
    </row>
    <row r="16" spans="1:4" ht="12.75">
      <c r="A16" s="1" t="s">
        <v>40</v>
      </c>
      <c r="B16" s="6"/>
      <c r="C16" s="28">
        <v>1</v>
      </c>
      <c r="D16">
        <f>IF(C16=1,ROUND(R39,2),0)</f>
        <v>0</v>
      </c>
    </row>
    <row r="17" spans="1:4" ht="12.75">
      <c r="A17" s="14" t="s">
        <v>18</v>
      </c>
      <c r="B17" s="6"/>
      <c r="C17" s="6"/>
      <c r="D17" s="33">
        <f>ROUND(D15-D16,0)</f>
        <v>0</v>
      </c>
    </row>
    <row r="18" spans="1:4" ht="12.75">
      <c r="A18" s="30" t="s">
        <v>19</v>
      </c>
      <c r="B18" s="6"/>
      <c r="C18" s="6"/>
      <c r="D18" s="40">
        <f>D70</f>
        <v>0</v>
      </c>
    </row>
    <row r="19" spans="1:4" ht="13.5" thickBot="1">
      <c r="A19" t="s">
        <v>20</v>
      </c>
      <c r="B19" s="6"/>
      <c r="C19" s="6"/>
      <c r="D19" s="22">
        <f>ROUND(D17-D18,0)</f>
        <v>0</v>
      </c>
    </row>
    <row r="20" ht="13.5" thickTop="1"/>
    <row r="22" spans="1:4" ht="12.75">
      <c r="A22" s="1" t="s">
        <v>44</v>
      </c>
      <c r="B22" s="6"/>
      <c r="C22" s="6"/>
      <c r="D22" s="34">
        <f>IF(D13*0.05&lt;D17,ROUND(D13*0.05,0),D17)</f>
        <v>0</v>
      </c>
    </row>
    <row r="23" spans="1:4" ht="12.75">
      <c r="A23" s="30" t="s">
        <v>48</v>
      </c>
      <c r="B23" s="6"/>
      <c r="C23" s="6"/>
      <c r="D23" s="40">
        <f>C70</f>
        <v>0</v>
      </c>
    </row>
    <row r="24" spans="1:9" ht="13.5" thickBot="1">
      <c r="A24" s="1" t="s">
        <v>46</v>
      </c>
      <c r="B24" s="6"/>
      <c r="C24" s="6"/>
      <c r="D24" s="44">
        <f>D22-D23</f>
        <v>0</v>
      </c>
      <c r="E24" s="1"/>
      <c r="G24" s="14" t="s">
        <v>39</v>
      </c>
      <c r="I24" s="15">
        <f>IF(D36=0,C34-B34+1,IF(C34&gt;D36,IF(D36&lt;B34,0,D36-B34),C34-B34+1))</f>
        <v>6</v>
      </c>
    </row>
    <row r="25" spans="1:4" ht="13.5" thickTop="1">
      <c r="A25" s="29"/>
      <c r="B25" s="6"/>
      <c r="C25" s="6"/>
      <c r="D25" s="41"/>
    </row>
    <row r="26" spans="1:5" ht="12.75">
      <c r="A26" s="29"/>
      <c r="B26" s="6"/>
      <c r="C26" s="6"/>
      <c r="D26" s="41"/>
      <c r="E26" s="1"/>
    </row>
    <row r="27" spans="1:14" ht="12.75">
      <c r="A27" s="14" t="s">
        <v>47</v>
      </c>
      <c r="B27" s="6"/>
      <c r="C27" s="6"/>
      <c r="D27" s="34">
        <f>ROUND(D17,0)-D22</f>
        <v>0</v>
      </c>
      <c r="G27" s="1" t="s">
        <v>35</v>
      </c>
      <c r="N27" s="1" t="s">
        <v>36</v>
      </c>
    </row>
    <row r="28" spans="1:4" ht="12.75">
      <c r="A28" s="30" t="s">
        <v>66</v>
      </c>
      <c r="B28" s="6"/>
      <c r="C28" s="6"/>
      <c r="D28" s="40">
        <f>B70</f>
        <v>0</v>
      </c>
    </row>
    <row r="29" spans="1:18" ht="13.5" thickBot="1">
      <c r="A29" s="1" t="s">
        <v>45</v>
      </c>
      <c r="B29" s="6"/>
      <c r="C29" s="6"/>
      <c r="D29" s="22">
        <f>IF(D19&lt;0,0,IF(D24&lt;D19,D19-D24,0))</f>
        <v>0</v>
      </c>
      <c r="G29" t="s">
        <v>3</v>
      </c>
      <c r="H29" t="s">
        <v>3</v>
      </c>
      <c r="I29" t="s">
        <v>4</v>
      </c>
      <c r="J29" t="s">
        <v>5</v>
      </c>
      <c r="K29" t="s">
        <v>37</v>
      </c>
      <c r="N29" t="s">
        <v>3</v>
      </c>
      <c r="O29" t="s">
        <v>3</v>
      </c>
      <c r="P29" t="s">
        <v>4</v>
      </c>
      <c r="Q29" t="s">
        <v>5</v>
      </c>
      <c r="R29" t="s">
        <v>38</v>
      </c>
    </row>
    <row r="30" spans="1:18" ht="13.5" thickTop="1">
      <c r="A30" s="29"/>
      <c r="B30" s="6"/>
      <c r="C30" s="6"/>
      <c r="D30" s="23"/>
      <c r="G30" t="s">
        <v>7</v>
      </c>
      <c r="H30" t="s">
        <v>8</v>
      </c>
      <c r="I30" t="s">
        <v>9</v>
      </c>
      <c r="N30" t="s">
        <v>7</v>
      </c>
      <c r="O30" t="s">
        <v>8</v>
      </c>
      <c r="P30" t="s">
        <v>9</v>
      </c>
      <c r="R30" s="1"/>
    </row>
    <row r="31" spans="1:18" ht="12.75">
      <c r="A31" s="29"/>
      <c r="B31" s="6"/>
      <c r="C31" s="6"/>
      <c r="D31" s="23"/>
      <c r="G31">
        <f aca="true" t="shared" si="0" ref="G31:G36">0.01+H30</f>
        <v>0.01</v>
      </c>
      <c r="H31">
        <f aca="true" t="shared" si="1" ref="H31:I35">ROUND(H8*$I$24,2)</f>
        <v>2635.14</v>
      </c>
      <c r="I31">
        <f t="shared" si="1"/>
        <v>0</v>
      </c>
      <c r="J31" s="3">
        <v>0.03</v>
      </c>
      <c r="K31">
        <f>IF(D13&lt;G32,D13*J31)</f>
        <v>0</v>
      </c>
      <c r="N31">
        <f aca="true" t="shared" si="2" ref="N31:N38">0.01+O30</f>
        <v>0.01</v>
      </c>
      <c r="O31">
        <f aca="true" t="shared" si="3" ref="O31:P37">ROUND(O8*$I$24,2)</f>
        <v>2635.14</v>
      </c>
      <c r="P31">
        <f t="shared" si="3"/>
        <v>0</v>
      </c>
      <c r="Q31" s="3">
        <v>0.5</v>
      </c>
      <c r="R31">
        <f>IF(D13&lt;N32,Q31*K31,0)</f>
        <v>0</v>
      </c>
    </row>
    <row r="32" spans="1:18" ht="12.75">
      <c r="A32" s="6"/>
      <c r="B32" s="6"/>
      <c r="C32" s="6"/>
      <c r="D32" s="6"/>
      <c r="G32">
        <f t="shared" si="0"/>
        <v>2635.15</v>
      </c>
      <c r="H32">
        <f t="shared" si="1"/>
        <v>22366.08</v>
      </c>
      <c r="I32">
        <f t="shared" si="1"/>
        <v>79.02</v>
      </c>
      <c r="J32" s="3">
        <v>0.1</v>
      </c>
      <c r="K32">
        <f>IF(AND($D$13&lt;G33,$D$13&gt;H31),($D$13-G32)*J32+I32,0)</f>
        <v>0</v>
      </c>
      <c r="N32">
        <f t="shared" si="2"/>
        <v>2635.15</v>
      </c>
      <c r="O32">
        <f t="shared" si="3"/>
        <v>22366.08</v>
      </c>
      <c r="P32">
        <f t="shared" si="3"/>
        <v>39.54</v>
      </c>
      <c r="Q32" s="3">
        <v>0.5</v>
      </c>
      <c r="R32">
        <f>IF(AND($D$13&lt;N33,$D$13&gt;O31),($D$13-N32)*J32*Q32+P32,0)</f>
        <v>0</v>
      </c>
    </row>
    <row r="33" spans="1:18" ht="12.75">
      <c r="A33" s="4" t="s">
        <v>21</v>
      </c>
      <c r="B33" s="17" t="s">
        <v>22</v>
      </c>
      <c r="C33" s="17" t="s">
        <v>23</v>
      </c>
      <c r="D33" s="18" t="s">
        <v>24</v>
      </c>
      <c r="G33">
        <f t="shared" si="0"/>
        <v>22366.09</v>
      </c>
      <c r="H33">
        <f t="shared" si="1"/>
        <v>39306.36</v>
      </c>
      <c r="I33">
        <f t="shared" si="1"/>
        <v>2052.12</v>
      </c>
      <c r="J33" s="3">
        <v>0.17</v>
      </c>
      <c r="K33">
        <f>IF(AND($D$13&lt;G34,$D$13&gt;H32),($D$13-G33)*J33+I33,0)</f>
        <v>0</v>
      </c>
      <c r="N33">
        <f t="shared" si="2"/>
        <v>22366.09</v>
      </c>
      <c r="O33">
        <f t="shared" si="3"/>
        <v>39306.36</v>
      </c>
      <c r="P33">
        <f t="shared" si="3"/>
        <v>1026.12</v>
      </c>
      <c r="Q33" s="3">
        <v>0.5</v>
      </c>
      <c r="R33">
        <f>IF(AND($D$13&lt;N34,$D$13&gt;O32),($D$13-N33)*J33*Q33+P33,0)</f>
        <v>0</v>
      </c>
    </row>
    <row r="34" spans="1:18" ht="12.75">
      <c r="A34" s="19" t="s">
        <v>25</v>
      </c>
      <c r="B34" s="31">
        <v>1</v>
      </c>
      <c r="C34" s="31">
        <v>6</v>
      </c>
      <c r="D34" s="20">
        <v>2004</v>
      </c>
      <c r="G34">
        <f t="shared" si="0"/>
        <v>39306.37</v>
      </c>
      <c r="H34">
        <f t="shared" si="1"/>
        <v>45691.92</v>
      </c>
      <c r="I34">
        <f t="shared" si="1"/>
        <v>4932.06</v>
      </c>
      <c r="J34" s="3">
        <v>0.25</v>
      </c>
      <c r="K34">
        <f>IF(AND($D$13&lt;G35,$D$13&gt;H33),($D$13-G34)*J34+I34,0)</f>
        <v>0</v>
      </c>
      <c r="N34">
        <f t="shared" si="2"/>
        <v>39306.37</v>
      </c>
      <c r="O34">
        <f t="shared" si="3"/>
        <v>45691.92</v>
      </c>
      <c r="P34">
        <f t="shared" si="3"/>
        <v>2465.82</v>
      </c>
      <c r="Q34" s="3">
        <v>0.5</v>
      </c>
      <c r="R34">
        <f>IF(AND($D$13&lt;N35,$D$13&gt;O33),($D$13-N34)*J34*Q34+P34,0)</f>
        <v>0</v>
      </c>
    </row>
    <row r="35" spans="1:18" ht="12.75">
      <c r="A35" s="6"/>
      <c r="B35" s="6"/>
      <c r="C35" s="6"/>
      <c r="D35" s="6"/>
      <c r="G35">
        <f t="shared" si="0"/>
        <v>45691.93</v>
      </c>
      <c r="H35">
        <f t="shared" si="1"/>
        <v>54705.72</v>
      </c>
      <c r="I35">
        <f t="shared" si="1"/>
        <v>6528.42</v>
      </c>
      <c r="J35" s="3">
        <v>0.32</v>
      </c>
      <c r="K35">
        <f>IF(AND($D$13&lt;G36,$D$13&gt;H34),($D$13-G35)*J35+I35,0)</f>
        <v>0</v>
      </c>
      <c r="N35">
        <f t="shared" si="2"/>
        <v>45691.93</v>
      </c>
      <c r="O35">
        <f t="shared" si="3"/>
        <v>54705.72</v>
      </c>
      <c r="P35">
        <f t="shared" si="3"/>
        <v>3264.24</v>
      </c>
      <c r="Q35" s="3">
        <v>0.5</v>
      </c>
      <c r="R35">
        <f>IF(AND($D$13&lt;N36,$D$13&gt;O34),($D$13-N35)*J35*Q35+P35,0)</f>
        <v>0</v>
      </c>
    </row>
    <row r="36" spans="1:18" ht="12.75">
      <c r="A36" s="29"/>
      <c r="B36" s="6"/>
      <c r="C36" s="6"/>
      <c r="D36" s="6"/>
      <c r="G36">
        <f t="shared" si="0"/>
        <v>54705.73</v>
      </c>
      <c r="H36" s="5" t="s">
        <v>17</v>
      </c>
      <c r="I36">
        <f>ROUND(I13*$I$24,2)</f>
        <v>9412.8</v>
      </c>
      <c r="J36" s="3">
        <v>0.33</v>
      </c>
      <c r="K36">
        <f>IF(D13&gt;H35,(D13-G36)*J36+I36,0)</f>
        <v>0</v>
      </c>
      <c r="N36">
        <f t="shared" si="2"/>
        <v>54705.73</v>
      </c>
      <c r="O36">
        <f t="shared" si="3"/>
        <v>110333.52</v>
      </c>
      <c r="P36">
        <f t="shared" si="3"/>
        <v>4706.34</v>
      </c>
      <c r="Q36" s="3">
        <v>0.4</v>
      </c>
      <c r="R36">
        <f>IF(AND($D$13&lt;N37,$D$13&gt;O35),($D$13-N36)*J36*Q36+P36,0)</f>
        <v>0</v>
      </c>
    </row>
    <row r="37" spans="1:18" ht="12.75">
      <c r="A37" s="6"/>
      <c r="B37" s="6"/>
      <c r="C37" s="6"/>
      <c r="D37" s="6"/>
      <c r="N37">
        <f t="shared" si="2"/>
        <v>110333.53</v>
      </c>
      <c r="O37">
        <f t="shared" si="3"/>
        <v>173900.82</v>
      </c>
      <c r="P37">
        <f t="shared" si="3"/>
        <v>12049.32</v>
      </c>
      <c r="Q37" s="3">
        <v>0.3</v>
      </c>
      <c r="R37">
        <f>IF(AND($D$13&lt;N38,$D$13&gt;O36),($D$13-N37)*J36*Q37+P37,0)</f>
        <v>0</v>
      </c>
    </row>
    <row r="38" spans="1:18" ht="12.75">
      <c r="A38" s="6"/>
      <c r="B38" s="6"/>
      <c r="C38" s="6"/>
      <c r="D38" s="6"/>
      <c r="H38" s="5"/>
      <c r="J38" s="3"/>
      <c r="N38">
        <f t="shared" si="2"/>
        <v>173900.83000000002</v>
      </c>
      <c r="O38" s="5" t="s">
        <v>17</v>
      </c>
      <c r="P38">
        <f>ROUND(P15*$I$24,2)</f>
        <v>18533.16</v>
      </c>
      <c r="Q38" s="3">
        <v>0</v>
      </c>
      <c r="R38">
        <f>IF(D13&gt;O37,P38,0)</f>
        <v>0</v>
      </c>
    </row>
    <row r="39" spans="1:18" ht="12.75">
      <c r="A39" s="6"/>
      <c r="B39" s="6"/>
      <c r="C39" s="6"/>
      <c r="D39" s="6"/>
      <c r="K39">
        <f>SUM(K31:K38)</f>
        <v>0</v>
      </c>
      <c r="R39">
        <f>SUM(R31:R38)</f>
        <v>0</v>
      </c>
    </row>
    <row r="40" spans="1:4" ht="12.75">
      <c r="A40" s="25" t="s">
        <v>26</v>
      </c>
      <c r="B40" s="2"/>
      <c r="C40" s="2"/>
      <c r="D40" s="2"/>
    </row>
    <row r="41" spans="1:4" ht="12.75">
      <c r="A41" s="42"/>
      <c r="B41" s="6"/>
      <c r="C41" s="6"/>
      <c r="D41" s="6"/>
    </row>
    <row r="42" spans="1:4" ht="12.75">
      <c r="A42" s="6"/>
      <c r="B42" s="6"/>
      <c r="C42" s="6"/>
      <c r="D42" s="6"/>
    </row>
    <row r="43" spans="1:4" ht="12.75">
      <c r="A43" s="1" t="s">
        <v>27</v>
      </c>
      <c r="B43" s="6"/>
      <c r="C43" s="6"/>
      <c r="D43" s="32">
        <v>0</v>
      </c>
    </row>
    <row r="44" spans="1:4" ht="12.75">
      <c r="A44" t="s">
        <v>28</v>
      </c>
      <c r="B44" s="6"/>
      <c r="C44" s="6"/>
      <c r="D44" s="32">
        <v>0</v>
      </c>
    </row>
    <row r="45" spans="1:4" ht="13.5" thickBot="1">
      <c r="A45" t="s">
        <v>29</v>
      </c>
      <c r="B45" s="6"/>
      <c r="C45" s="6"/>
      <c r="D45" s="22">
        <f>D43+D44</f>
        <v>0</v>
      </c>
    </row>
    <row r="46" spans="2:4" ht="13.5" thickTop="1">
      <c r="B46" s="6"/>
      <c r="C46" s="6"/>
      <c r="D46" s="32"/>
    </row>
    <row r="47" spans="1:4" ht="12.75">
      <c r="A47" t="s">
        <v>30</v>
      </c>
      <c r="B47" s="6"/>
      <c r="C47" s="6"/>
      <c r="D47" s="24">
        <f>ROUND(D43*0.15-0.01,0)</f>
        <v>0</v>
      </c>
    </row>
    <row r="48" spans="1:4" ht="12.75">
      <c r="A48" t="s">
        <v>31</v>
      </c>
      <c r="B48" s="6"/>
      <c r="C48" s="6"/>
      <c r="D48" s="32">
        <f>ROUND(D43*0.1,0)</f>
        <v>0</v>
      </c>
    </row>
    <row r="49" spans="1:4" ht="12.75">
      <c r="A49" t="s">
        <v>32</v>
      </c>
      <c r="B49" s="6"/>
      <c r="C49" s="6"/>
      <c r="D49" s="32"/>
    </row>
    <row r="50" spans="1:4" ht="12.75">
      <c r="A50" t="s">
        <v>33</v>
      </c>
      <c r="B50" s="6"/>
      <c r="C50" s="6"/>
      <c r="D50" s="32"/>
    </row>
    <row r="51" spans="1:4" ht="13.5" thickBot="1">
      <c r="A51" t="s">
        <v>34</v>
      </c>
      <c r="B51" s="6"/>
      <c r="C51" s="6"/>
      <c r="D51" s="22">
        <f>D47-SUM(D48:D50)</f>
        <v>0</v>
      </c>
    </row>
    <row r="52" spans="1:4" ht="13.5" thickTop="1">
      <c r="A52" s="6"/>
      <c r="B52" s="6"/>
      <c r="C52" s="6"/>
      <c r="D52" s="6"/>
    </row>
    <row r="53" spans="1:4" ht="12.75">
      <c r="A53" s="6"/>
      <c r="B53" s="6"/>
      <c r="C53" s="6"/>
      <c r="D53" s="6"/>
    </row>
    <row r="54" spans="1:4" ht="12.75">
      <c r="A54" s="6"/>
      <c r="B54" s="6"/>
      <c r="C54" s="6"/>
      <c r="D54" s="6"/>
    </row>
    <row r="55" spans="1:4" ht="12.75">
      <c r="A55" s="36" t="s">
        <v>65</v>
      </c>
      <c r="B55" s="2"/>
      <c r="C55" s="2"/>
      <c r="D55" s="2"/>
    </row>
    <row r="56" spans="1:4" ht="12.75">
      <c r="A56" s="6"/>
      <c r="B56" s="6"/>
      <c r="C56" s="6"/>
      <c r="D56" s="6"/>
    </row>
    <row r="57" spans="1:4" ht="25.5">
      <c r="A57" s="35" t="s">
        <v>61</v>
      </c>
      <c r="B57" s="35" t="s">
        <v>63</v>
      </c>
      <c r="C57" s="35" t="s">
        <v>62</v>
      </c>
      <c r="D57" s="35" t="s">
        <v>64</v>
      </c>
    </row>
    <row r="58" spans="1:4" ht="12.75">
      <c r="A58" s="38" t="s">
        <v>49</v>
      </c>
      <c r="B58" s="43"/>
      <c r="C58" s="43"/>
      <c r="D58" s="39">
        <f>B58+C58</f>
        <v>0</v>
      </c>
    </row>
    <row r="59" spans="1:4" ht="12.75">
      <c r="A59" s="38" t="s">
        <v>50</v>
      </c>
      <c r="B59" s="43"/>
      <c r="C59" s="43"/>
      <c r="D59" s="39">
        <f aca="true" t="shared" si="4" ref="D59:D69">B59+C59</f>
        <v>0</v>
      </c>
    </row>
    <row r="60" spans="1:4" ht="12.75">
      <c r="A60" s="38" t="s">
        <v>51</v>
      </c>
      <c r="B60" s="43"/>
      <c r="C60" s="43"/>
      <c r="D60" s="39">
        <f t="shared" si="4"/>
        <v>0</v>
      </c>
    </row>
    <row r="61" spans="1:4" ht="12.75">
      <c r="A61" s="38" t="s">
        <v>52</v>
      </c>
      <c r="B61" s="43"/>
      <c r="C61" s="43"/>
      <c r="D61" s="39">
        <f t="shared" si="4"/>
        <v>0</v>
      </c>
    </row>
    <row r="62" spans="1:4" ht="12.75">
      <c r="A62" s="38" t="s">
        <v>53</v>
      </c>
      <c r="B62" s="43"/>
      <c r="C62" s="43"/>
      <c r="D62" s="39">
        <f t="shared" si="4"/>
        <v>0</v>
      </c>
    </row>
    <row r="63" spans="1:4" ht="12.75">
      <c r="A63" s="38" t="s">
        <v>54</v>
      </c>
      <c r="B63" s="43"/>
      <c r="C63" s="43"/>
      <c r="D63" s="39">
        <f t="shared" si="4"/>
        <v>0</v>
      </c>
    </row>
    <row r="64" spans="1:4" ht="12.75">
      <c r="A64" s="38" t="s">
        <v>55</v>
      </c>
      <c r="B64" s="43"/>
      <c r="C64" s="43"/>
      <c r="D64" s="39">
        <f t="shared" si="4"/>
        <v>0</v>
      </c>
    </row>
    <row r="65" spans="1:4" ht="12.75">
      <c r="A65" s="38" t="s">
        <v>56</v>
      </c>
      <c r="B65" s="43"/>
      <c r="C65" s="43"/>
      <c r="D65" s="39">
        <f t="shared" si="4"/>
        <v>0</v>
      </c>
    </row>
    <row r="66" spans="1:4" ht="12.75">
      <c r="A66" s="38" t="s">
        <v>57</v>
      </c>
      <c r="B66" s="43"/>
      <c r="C66" s="43"/>
      <c r="D66" s="39">
        <f t="shared" si="4"/>
        <v>0</v>
      </c>
    </row>
    <row r="67" spans="1:4" ht="12.75">
      <c r="A67" s="38" t="s">
        <v>58</v>
      </c>
      <c r="B67" s="43"/>
      <c r="C67" s="43"/>
      <c r="D67" s="39">
        <f t="shared" si="4"/>
        <v>0</v>
      </c>
    </row>
    <row r="68" spans="1:4" ht="12.75">
      <c r="A68" s="38" t="s">
        <v>59</v>
      </c>
      <c r="B68" s="43"/>
      <c r="C68" s="43"/>
      <c r="D68" s="39">
        <f t="shared" si="4"/>
        <v>0</v>
      </c>
    </row>
    <row r="69" spans="1:4" ht="12.75">
      <c r="A69" s="38" t="s">
        <v>60</v>
      </c>
      <c r="B69" s="43"/>
      <c r="C69" s="43"/>
      <c r="D69" s="39">
        <f t="shared" si="4"/>
        <v>0</v>
      </c>
    </row>
    <row r="70" spans="1:4" ht="12.75">
      <c r="A70" s="37" t="s">
        <v>14</v>
      </c>
      <c r="B70" s="39">
        <f>SUM(B58:B69)</f>
        <v>0</v>
      </c>
      <c r="C70" s="39">
        <f>SUM(C58:C69)</f>
        <v>0</v>
      </c>
      <c r="D70" s="39">
        <f>SUM(D58:D69)</f>
        <v>0</v>
      </c>
    </row>
  </sheetData>
  <printOptions horizontalCentered="1"/>
  <pageMargins left="0.1968503937007874" right="0.1968503937007874" top="1.1811023622047245" bottom="0.7874015748031497" header="0" footer="0"/>
  <pageSetup fitToHeight="1" fitToWidth="1"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 Salazar</dc:creator>
  <cp:keywords/>
  <dc:description/>
  <cp:lastModifiedBy>Salvador Salazar</cp:lastModifiedBy>
  <cp:lastPrinted>2004-03-30T04:07:37Z</cp:lastPrinted>
  <dcterms:created xsi:type="dcterms:W3CDTF">2004-03-18T15:27:28Z</dcterms:created>
  <dcterms:modified xsi:type="dcterms:W3CDTF">2004-06-29T18:21:35Z</dcterms:modified>
  <cp:category/>
  <cp:version/>
  <cp:contentType/>
  <cp:contentStatus/>
</cp:coreProperties>
</file>