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termedios" sheetId="1" r:id="rId1"/>
  </sheets>
  <definedNames>
    <definedName name="_xlnm.Print_Area" localSheetId="0">'Intermedios'!$A$1:$D$49</definedName>
  </definedNames>
  <calcPr fullCalcOnLoad="1"/>
</workbook>
</file>

<file path=xl/comments1.xml><?xml version="1.0" encoding="utf-8"?>
<comments xmlns="http://schemas.openxmlformats.org/spreadsheetml/2006/main">
  <authors>
    <author>Salvador Salazar</author>
  </authors>
  <commentList>
    <comment ref="D15" authorId="0">
      <text>
        <r>
          <rPr>
            <b/>
            <sz val="8"/>
            <rFont val="Tahoma"/>
            <family val="2"/>
          </rPr>
          <t>Salvador Salazar:
CAPTURAR LOS PAGOS PROVISIONALES EN LA SECCIÓN DE ABAJO</t>
        </r>
      </text>
    </comment>
    <comment ref="B15" authorId="0">
      <text>
        <r>
          <rPr>
            <b/>
            <sz val="8"/>
            <rFont val="Tahoma"/>
            <family val="0"/>
          </rPr>
          <t>Salvador Salazar: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CAPTURAR LOS PAGOS PROVISIONALES EN LA SECCIÓN DE ABAJO</t>
        </r>
      </text>
    </comment>
  </commentList>
</comments>
</file>

<file path=xl/sharedStrings.xml><?xml version="1.0" encoding="utf-8"?>
<sst xmlns="http://schemas.openxmlformats.org/spreadsheetml/2006/main" count="92" uniqueCount="67">
  <si>
    <t>Tarifas artículo 113</t>
  </si>
  <si>
    <t>Tablas artículo 80-A</t>
  </si>
  <si>
    <t>Límite</t>
  </si>
  <si>
    <t>Cuota</t>
  </si>
  <si>
    <t>Porcentaje</t>
  </si>
  <si>
    <t>Nombre del contribuyente</t>
  </si>
  <si>
    <t>inferior</t>
  </si>
  <si>
    <t>superior</t>
  </si>
  <si>
    <t>fija</t>
  </si>
  <si>
    <t>Concepto del ingreso</t>
  </si>
  <si>
    <t>Ingresos</t>
  </si>
  <si>
    <t>Deducciones</t>
  </si>
  <si>
    <t>Ingreso acumulable</t>
  </si>
  <si>
    <t>Totales</t>
  </si>
  <si>
    <t>Impuesto tarifa art. 113 elevada al periodo</t>
  </si>
  <si>
    <t xml:space="preserve"> En adelante</t>
  </si>
  <si>
    <t>Impuesto del periodo</t>
  </si>
  <si>
    <t>Menos: Pagos provisionales de periodos anteriores</t>
  </si>
  <si>
    <t>Impuesto neto a pagar o (saldo a favor)</t>
  </si>
  <si>
    <t>Datos generales:</t>
  </si>
  <si>
    <t>Desde el mes</t>
  </si>
  <si>
    <t>Hasta el mes</t>
  </si>
  <si>
    <t>Año</t>
  </si>
  <si>
    <t>Periodo de la declaración</t>
  </si>
  <si>
    <t>Impuesto al valor agregado:</t>
  </si>
  <si>
    <t>Valor de los actos o actividades gravados</t>
  </si>
  <si>
    <t>Valor de actividades exentas</t>
  </si>
  <si>
    <t>Valor total de los actos o actividades</t>
  </si>
  <si>
    <t>Total de impuesto causado</t>
  </si>
  <si>
    <t>Iva retenido</t>
  </si>
  <si>
    <t>Iva acreditable</t>
  </si>
  <si>
    <t>Saldo a favor de periodos anteriores</t>
  </si>
  <si>
    <t>Impuesto a cargo (a favor)</t>
  </si>
  <si>
    <t>Tarifa correspondiente al periodo:</t>
  </si>
  <si>
    <t>Tabla correspondiente al periodo</t>
  </si>
  <si>
    <t>Impuesto</t>
  </si>
  <si>
    <t>Subsidio</t>
  </si>
  <si>
    <t>Meses del periodo de pago</t>
  </si>
  <si>
    <t>¿Puede acreditar subsidio art.114? ( 1 = sí )</t>
  </si>
  <si>
    <t>Cálculo del pago provisional de las personas físicas con actividad empresarial</t>
  </si>
  <si>
    <t>Actividad empresarial</t>
  </si>
  <si>
    <t>Impuesto de la Entidad Federativa</t>
  </si>
  <si>
    <t>Impuesto a enterar a la Federación</t>
  </si>
  <si>
    <t>Impuesto de la Federación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</si>
  <si>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</si>
  <si>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</si>
  <si>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</si>
  <si>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</si>
  <si>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</si>
  <si>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</si>
  <si>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</si>
  <si>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</si>
  <si>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</si>
  <si>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</si>
  <si>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</si>
  <si>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</si>
  <si>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Periodo</t>
  </si>
  <si>
    <t>Total</t>
  </si>
  <si>
    <t>PAGOS PROVISIONALES DE PERIODOS ANTERIORES</t>
  </si>
  <si>
    <t>Menos: Pagos provisionales enterados a la Federación</t>
  </si>
  <si>
    <t>del Régimen Intermedio según el artículo 136 Bis de la Ley del ISR para 2006</t>
  </si>
  <si>
    <t>Impuesto federal</t>
  </si>
  <si>
    <t>Impuesto estatal</t>
  </si>
  <si>
    <t>Menos: Pagos provisionales enterados al estado (impuesto estatal)</t>
  </si>
  <si>
    <t>Impuesto a enterar al estado</t>
  </si>
  <si>
    <t>Enero 2006</t>
  </si>
  <si>
    <t>Saldo a cargo (a favor) del periodo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</si>
</sst>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19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4" fontId="0" fillId="0" borderId="0" xfId="0" applyAlignment="1" quotePrefix="1">
      <alignment horizontal="right"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2" xfId="0" applyBorder="1" applyAlignment="1" quotePrefix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0" fillId="0" borderId="0" xfId="0" applyAlignment="1" applyProtection="1">
      <alignment horizontal="left"/>
      <protection locked="0"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1" xfId="0" applyBorder="1" applyAlignment="1" quotePrefix="1">
      <alignment horizontal="left" vertical="center" wrapText="1"/>
    </xf>
    <xf numFmtId="4" fontId="0" fillId="0" borderId="1" xfId="0" applyBorder="1" applyAlignment="1" quotePrefix="1">
      <alignment horizontal="center"/>
    </xf>
    <xf numFmtId="4" fontId="0" fillId="0" borderId="1" xfId="0" applyBorder="1" applyAlignment="1">
      <alignment horizontal="center"/>
    </xf>
    <xf numFmtId="4" fontId="0" fillId="0" borderId="1" xfId="0" applyBorder="1" applyAlignment="1" quotePrefix="1">
      <alignment horizontal="left"/>
    </xf>
    <xf numFmtId="0" fontId="0" fillId="0" borderId="1" xfId="0" applyNumberFormat="1" applyBorder="1" applyAlignment="1">
      <alignment horizontal="center"/>
    </xf>
    <xf numFmtId="4" fontId="0" fillId="0" borderId="1" xfId="0" applyBorder="1" applyAlignment="1" quotePrefix="1">
      <alignment horizontal="center" vertical="center" wrapText="1"/>
    </xf>
    <xf numFmtId="3" fontId="0" fillId="0" borderId="3" xfId="0" applyNumberFormat="1" applyBorder="1" applyAlignment="1">
      <alignment/>
    </xf>
    <xf numFmtId="4" fontId="0" fillId="0" borderId="0" xfId="0" applyBorder="1" applyAlignment="1" applyProtection="1">
      <alignment/>
      <protection locked="0"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0" fontId="0" fillId="0" borderId="0" xfId="0" applyNumberFormat="1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4" fontId="0" fillId="0" borderId="0" xfId="0" applyAlignment="1" applyProtection="1" quotePrefix="1">
      <alignment horizontal="left"/>
      <protection/>
    </xf>
    <xf numFmtId="0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4" fontId="1" fillId="0" borderId="0" xfId="0" applyFont="1" applyAlignment="1">
      <alignment horizontal="center" vertical="center" wrapText="1"/>
    </xf>
    <xf numFmtId="4" fontId="1" fillId="0" borderId="0" xfId="0" applyFont="1" applyAlignment="1">
      <alignment horizontal="centerContinuous"/>
    </xf>
    <xf numFmtId="4" fontId="1" fillId="0" borderId="0" xfId="0" applyFont="1" applyAlignment="1" quotePrefix="1">
      <alignment horizontal="left"/>
    </xf>
    <xf numFmtId="4" fontId="1" fillId="0" borderId="0" xfId="0" applyFont="1" applyAlignment="1">
      <alignment/>
    </xf>
    <xf numFmtId="41" fontId="1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/>
    </xf>
    <xf numFmtId="41" fontId="0" fillId="0" borderId="0" xfId="0" applyNumberFormat="1" applyBorder="1" applyAlignment="1" applyProtection="1">
      <alignment/>
      <protection locked="0"/>
    </xf>
    <xf numFmtId="4" fontId="1" fillId="0" borderId="0" xfId="0" applyFont="1" applyAlignment="1" applyProtection="1">
      <alignment/>
      <protection locked="0"/>
    </xf>
    <xf numFmtId="41" fontId="1" fillId="0" borderId="0" xfId="0" applyNumberFormat="1" applyFont="1" applyAlignment="1" applyProtection="1">
      <alignment/>
      <protection locked="0"/>
    </xf>
    <xf numFmtId="3" fontId="0" fillId="0" borderId="3" xfId="0" applyNumberFormat="1" applyBorder="1" applyAlignment="1" applyProtection="1">
      <alignment/>
      <protection locked="0"/>
    </xf>
    <xf numFmtId="4" fontId="1" fillId="0" borderId="0" xfId="0" applyFont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workbookViewId="0" topLeftCell="A1">
      <selection activeCell="B7" sqref="B7"/>
    </sheetView>
  </sheetViews>
  <sheetFormatPr defaultColWidth="11.421875" defaultRowHeight="12.75"/>
  <cols>
    <col min="1" max="1" width="30.7109375" style="0" customWidth="1"/>
    <col min="2" max="4" width="17.7109375" style="0" customWidth="1"/>
    <col min="5" max="5" width="19.28125" style="0" customWidth="1"/>
    <col min="6" max="6" width="1.7109375" style="0" customWidth="1"/>
    <col min="7" max="8" width="12.7109375" style="0" customWidth="1"/>
    <col min="9" max="9" width="11.7109375" style="0" customWidth="1"/>
    <col min="10" max="10" width="12.28125" style="0" customWidth="1"/>
    <col min="11" max="11" width="12.7109375" style="0" customWidth="1"/>
    <col min="12" max="12" width="18.7109375" style="0" customWidth="1"/>
    <col min="13" max="13" width="1.7109375" style="0" customWidth="1"/>
    <col min="14" max="18" width="12.7109375" style="0" customWidth="1"/>
  </cols>
  <sheetData>
    <row r="1" spans="1:14" ht="12.75" customHeight="1">
      <c r="A1" s="2" t="s">
        <v>39</v>
      </c>
      <c r="B1" s="2"/>
      <c r="C1" s="2"/>
      <c r="D1" s="2"/>
      <c r="G1" s="1" t="s">
        <v>0</v>
      </c>
      <c r="N1" t="s">
        <v>1</v>
      </c>
    </row>
    <row r="2" spans="1:4" ht="12.75" customHeight="1">
      <c r="A2" s="2" t="s">
        <v>60</v>
      </c>
      <c r="B2" s="2"/>
      <c r="C2" s="2"/>
      <c r="D2" s="2"/>
    </row>
    <row r="3" spans="1:4" ht="12.75" customHeight="1">
      <c r="A3" s="6"/>
      <c r="B3" s="6"/>
      <c r="C3" s="6"/>
      <c r="D3" s="6"/>
    </row>
    <row r="4" spans="1:7" ht="12.75" customHeight="1">
      <c r="A4" s="6"/>
      <c r="B4" s="6"/>
      <c r="C4" s="6"/>
      <c r="D4" s="6"/>
      <c r="G4" s="1" t="s">
        <v>65</v>
      </c>
    </row>
    <row r="5" spans="1:4" ht="12.75" customHeight="1">
      <c r="A5" s="6"/>
      <c r="B5" s="6"/>
      <c r="C5" s="6"/>
      <c r="D5" s="6"/>
    </row>
    <row r="6" spans="1:17" ht="12.75" customHeight="1">
      <c r="A6" s="6"/>
      <c r="B6" s="6"/>
      <c r="C6" s="6"/>
      <c r="D6" s="6"/>
      <c r="G6" t="s">
        <v>2</v>
      </c>
      <c r="H6" t="s">
        <v>2</v>
      </c>
      <c r="I6" t="s">
        <v>3</v>
      </c>
      <c r="J6" t="s">
        <v>4</v>
      </c>
      <c r="N6" t="s">
        <v>2</v>
      </c>
      <c r="O6" t="s">
        <v>2</v>
      </c>
      <c r="P6" t="s">
        <v>3</v>
      </c>
      <c r="Q6" t="s">
        <v>4</v>
      </c>
    </row>
    <row r="7" spans="1:16" ht="12.75" customHeight="1">
      <c r="A7" s="12" t="s">
        <v>5</v>
      </c>
      <c r="B7" s="6"/>
      <c r="C7" s="6"/>
      <c r="D7" s="8">
        <f ca="1">TODAY()</f>
        <v>38752</v>
      </c>
      <c r="G7" t="s">
        <v>6</v>
      </c>
      <c r="H7" t="s">
        <v>7</v>
      </c>
      <c r="I7" t="s">
        <v>8</v>
      </c>
      <c r="L7" s="1"/>
      <c r="N7" t="s">
        <v>6</v>
      </c>
      <c r="O7" t="s">
        <v>7</v>
      </c>
      <c r="P7" t="s">
        <v>8</v>
      </c>
    </row>
    <row r="8" spans="4:17" ht="12.75" customHeight="1">
      <c r="D8" s="9">
        <f ca="1">NOW()</f>
        <v>38752.79893113426</v>
      </c>
      <c r="G8">
        <v>0.01</v>
      </c>
      <c r="H8">
        <v>496.07</v>
      </c>
      <c r="I8">
        <v>0</v>
      </c>
      <c r="J8" s="3">
        <v>0.03</v>
      </c>
      <c r="N8">
        <v>0.01</v>
      </c>
      <c r="O8">
        <v>496.07</v>
      </c>
      <c r="P8">
        <v>0</v>
      </c>
      <c r="Q8" s="3">
        <v>0.5</v>
      </c>
    </row>
    <row r="9" spans="1:17" ht="12.75" customHeight="1">
      <c r="A9" s="15" t="s">
        <v>9</v>
      </c>
      <c r="B9" s="10" t="s">
        <v>10</v>
      </c>
      <c r="C9" s="11" t="s">
        <v>11</v>
      </c>
      <c r="D9" s="20" t="s">
        <v>12</v>
      </c>
      <c r="G9">
        <v>496.08</v>
      </c>
      <c r="H9">
        <v>4210.41</v>
      </c>
      <c r="I9">
        <v>14.88</v>
      </c>
      <c r="J9" s="3">
        <v>0.1</v>
      </c>
      <c r="N9">
        <v>496.08</v>
      </c>
      <c r="O9">
        <v>4210.41</v>
      </c>
      <c r="P9">
        <v>7.44</v>
      </c>
      <c r="Q9" s="3">
        <v>0.5</v>
      </c>
    </row>
    <row r="10" spans="1:17" ht="12.75" customHeight="1">
      <c r="A10" s="4" t="s">
        <v>40</v>
      </c>
      <c r="B10" s="4"/>
      <c r="C10" s="4"/>
      <c r="D10" s="4">
        <f>IF(B10-C10&lt;0,0,B10-C10)</f>
        <v>0</v>
      </c>
      <c r="G10">
        <v>4210.42</v>
      </c>
      <c r="H10">
        <v>7399.42</v>
      </c>
      <c r="I10">
        <v>386.31</v>
      </c>
      <c r="J10" s="3">
        <v>0.17</v>
      </c>
      <c r="N10">
        <v>4210.42</v>
      </c>
      <c r="O10">
        <v>7399.42</v>
      </c>
      <c r="P10">
        <v>193.17</v>
      </c>
      <c r="Q10" s="3">
        <v>0.5</v>
      </c>
    </row>
    <row r="11" spans="7:17" ht="12.75" customHeight="1">
      <c r="G11">
        <v>7399.43</v>
      </c>
      <c r="H11">
        <v>8601.5</v>
      </c>
      <c r="I11">
        <v>928.46</v>
      </c>
      <c r="J11" s="3">
        <v>0.25</v>
      </c>
      <c r="N11">
        <v>7399.43</v>
      </c>
      <c r="O11">
        <v>8601.5</v>
      </c>
      <c r="P11">
        <v>464.19</v>
      </c>
      <c r="Q11" s="3">
        <v>0.5</v>
      </c>
    </row>
    <row r="12" spans="1:17" ht="12.75" customHeight="1">
      <c r="A12" s="1" t="s">
        <v>14</v>
      </c>
      <c r="D12">
        <f>ROUND(K39,2)</f>
        <v>0</v>
      </c>
      <c r="G12">
        <v>8601.51</v>
      </c>
      <c r="H12" s="7" t="s">
        <v>15</v>
      </c>
      <c r="I12">
        <v>1228.98</v>
      </c>
      <c r="J12" s="3">
        <v>0.29</v>
      </c>
      <c r="N12">
        <v>8601.51</v>
      </c>
      <c r="O12">
        <v>10298.35</v>
      </c>
      <c r="P12">
        <v>614.49</v>
      </c>
      <c r="Q12" s="3">
        <v>0.5</v>
      </c>
    </row>
    <row r="13" spans="1:17" ht="12.75" customHeight="1">
      <c r="A13" s="1" t="s">
        <v>38</v>
      </c>
      <c r="B13" s="6"/>
      <c r="C13" s="25">
        <v>1</v>
      </c>
      <c r="D13">
        <f>IF(C13=1,ROUND(R39,2),0)</f>
        <v>0</v>
      </c>
      <c r="H13" s="7"/>
      <c r="J13" s="3"/>
      <c r="N13">
        <v>10298.36</v>
      </c>
      <c r="O13">
        <v>20770.29</v>
      </c>
      <c r="P13">
        <v>860.53</v>
      </c>
      <c r="Q13" s="3">
        <v>0.4</v>
      </c>
    </row>
    <row r="14" spans="1:17" ht="12.75" customHeight="1">
      <c r="A14" s="13" t="s">
        <v>16</v>
      </c>
      <c r="B14" s="6"/>
      <c r="C14" s="6"/>
      <c r="D14" s="30">
        <f>ROUND(D12-D13,0)</f>
        <v>0</v>
      </c>
      <c r="N14">
        <v>20770.3</v>
      </c>
      <c r="O14">
        <v>32736.83</v>
      </c>
      <c r="P14">
        <v>2075.27</v>
      </c>
      <c r="Q14" s="3">
        <v>0.3</v>
      </c>
    </row>
    <row r="15" spans="1:17" ht="12.75" customHeight="1">
      <c r="A15" s="27" t="s">
        <v>17</v>
      </c>
      <c r="B15" s="6"/>
      <c r="C15" s="6"/>
      <c r="D15" s="37">
        <f>D68</f>
        <v>0</v>
      </c>
      <c r="H15" s="7"/>
      <c r="J15" s="3"/>
      <c r="N15">
        <v>32736.84</v>
      </c>
      <c r="O15" s="5" t="s">
        <v>15</v>
      </c>
      <c r="P15">
        <v>3116.36</v>
      </c>
      <c r="Q15" s="3">
        <v>0</v>
      </c>
    </row>
    <row r="16" spans="1:4" ht="12.75" customHeight="1" thickBot="1">
      <c r="A16" t="s">
        <v>18</v>
      </c>
      <c r="B16" s="6"/>
      <c r="C16" s="6"/>
      <c r="D16" s="21">
        <f>ROUND(D14-D15,0)</f>
        <v>0</v>
      </c>
    </row>
    <row r="17" ht="12.75" customHeight="1" thickTop="1"/>
    <row r="18" ht="12.75" customHeight="1"/>
    <row r="19" spans="1:4" ht="12.75" customHeight="1">
      <c r="A19" s="1" t="s">
        <v>41</v>
      </c>
      <c r="B19" s="6"/>
      <c r="C19" s="6"/>
      <c r="D19" s="31">
        <f>IF(D10*0.05&lt;D14,ROUND(D10*0.05,0),D14)</f>
        <v>0</v>
      </c>
    </row>
    <row r="20" spans="1:4" ht="12.75" customHeight="1">
      <c r="A20" s="27" t="s">
        <v>63</v>
      </c>
      <c r="B20" s="6"/>
      <c r="C20" s="6"/>
      <c r="D20" s="37">
        <f>B68</f>
        <v>0</v>
      </c>
    </row>
    <row r="21" spans="1:4" ht="12.75" customHeight="1" thickBot="1">
      <c r="A21" s="1" t="s">
        <v>64</v>
      </c>
      <c r="B21" s="6"/>
      <c r="C21" s="6"/>
      <c r="D21" s="41">
        <f>D19-D20</f>
        <v>0</v>
      </c>
    </row>
    <row r="22" spans="1:4" ht="12.75" customHeight="1" thickTop="1">
      <c r="A22" s="26"/>
      <c r="B22" s="6"/>
      <c r="C22" s="6"/>
      <c r="D22" s="38"/>
    </row>
    <row r="23" spans="1:4" ht="12.75" customHeight="1">
      <c r="A23" s="26"/>
      <c r="B23" s="6"/>
      <c r="C23" s="6"/>
      <c r="D23" s="38"/>
    </row>
    <row r="24" spans="1:9" ht="12.75" customHeight="1">
      <c r="A24" s="13" t="s">
        <v>43</v>
      </c>
      <c r="B24" s="6"/>
      <c r="C24" s="6"/>
      <c r="D24" s="31">
        <f>ROUND(D14,0)-D19</f>
        <v>0</v>
      </c>
      <c r="E24" s="1"/>
      <c r="G24" s="13" t="s">
        <v>37</v>
      </c>
      <c r="I24" s="14">
        <f>IF(D33=0,C31-B31+1,IF(C31&gt;D33,IF(D33&lt;B31,0,D33-B31),C31-B31+1))</f>
        <v>1</v>
      </c>
    </row>
    <row r="25" spans="1:4" ht="12.75" customHeight="1">
      <c r="A25" s="27" t="s">
        <v>59</v>
      </c>
      <c r="B25" s="6"/>
      <c r="C25" s="6"/>
      <c r="D25" s="37">
        <f>C68</f>
        <v>0</v>
      </c>
    </row>
    <row r="26" spans="1:5" ht="12.75" customHeight="1" thickBot="1">
      <c r="A26" s="1" t="s">
        <v>42</v>
      </c>
      <c r="B26" s="6"/>
      <c r="C26" s="6"/>
      <c r="D26" s="21">
        <f>IF(D16&lt;0,0,IF(D21&lt;D16,D16-D21,0))</f>
        <v>0</v>
      </c>
      <c r="E26" s="1"/>
    </row>
    <row r="27" spans="1:14" ht="12.75" customHeight="1" thickTop="1">
      <c r="A27" s="26"/>
      <c r="B27" s="6"/>
      <c r="C27" s="6"/>
      <c r="D27" s="22"/>
      <c r="G27" s="1" t="s">
        <v>33</v>
      </c>
      <c r="N27" s="1" t="s">
        <v>34</v>
      </c>
    </row>
    <row r="28" spans="1:4" ht="12.75" customHeight="1">
      <c r="A28" s="26"/>
      <c r="B28" s="6"/>
      <c r="C28" s="6"/>
      <c r="D28" s="22"/>
    </row>
    <row r="29" spans="1:18" ht="12.75" customHeight="1">
      <c r="A29" s="6"/>
      <c r="B29" s="6"/>
      <c r="C29" s="6"/>
      <c r="D29" s="6"/>
      <c r="G29" t="s">
        <v>2</v>
      </c>
      <c r="H29" t="s">
        <v>2</v>
      </c>
      <c r="I29" t="s">
        <v>3</v>
      </c>
      <c r="J29" t="s">
        <v>4</v>
      </c>
      <c r="K29" t="s">
        <v>35</v>
      </c>
      <c r="N29" t="s">
        <v>2</v>
      </c>
      <c r="O29" t="s">
        <v>2</v>
      </c>
      <c r="P29" t="s">
        <v>3</v>
      </c>
      <c r="Q29" t="s">
        <v>4</v>
      </c>
      <c r="R29" t="s">
        <v>36</v>
      </c>
    </row>
    <row r="30" spans="1:18" ht="12.75" customHeight="1">
      <c r="A30" s="4" t="s">
        <v>19</v>
      </c>
      <c r="B30" s="16" t="s">
        <v>20</v>
      </c>
      <c r="C30" s="16" t="s">
        <v>21</v>
      </c>
      <c r="D30" s="17" t="s">
        <v>22</v>
      </c>
      <c r="G30" t="s">
        <v>6</v>
      </c>
      <c r="H30" t="s">
        <v>7</v>
      </c>
      <c r="I30" t="s">
        <v>8</v>
      </c>
      <c r="N30" t="s">
        <v>6</v>
      </c>
      <c r="O30" t="s">
        <v>7</v>
      </c>
      <c r="P30" t="s">
        <v>8</v>
      </c>
      <c r="R30" s="1"/>
    </row>
    <row r="31" spans="1:18" ht="12.75" customHeight="1">
      <c r="A31" s="18" t="s">
        <v>23</v>
      </c>
      <c r="B31" s="28">
        <v>1</v>
      </c>
      <c r="C31" s="28">
        <v>1</v>
      </c>
      <c r="D31" s="19">
        <v>2006</v>
      </c>
      <c r="G31">
        <v>0.01</v>
      </c>
      <c r="H31">
        <f aca="true" t="shared" si="0" ref="H31:I34">ROUND(H8*$I$24,2)</f>
        <v>496.07</v>
      </c>
      <c r="I31">
        <f t="shared" si="0"/>
        <v>0</v>
      </c>
      <c r="J31" s="3">
        <v>0.03</v>
      </c>
      <c r="K31">
        <f>IF(D10&lt;G32,D10*J31)</f>
        <v>0</v>
      </c>
      <c r="N31">
        <v>0.01</v>
      </c>
      <c r="O31">
        <f aca="true" t="shared" si="1" ref="O31:P37">ROUND(O8*$I$24,2)</f>
        <v>496.07</v>
      </c>
      <c r="P31">
        <f t="shared" si="1"/>
        <v>0</v>
      </c>
      <c r="Q31" s="3">
        <v>0.5</v>
      </c>
      <c r="R31">
        <f>IF(D10&lt;N32,Q31*K31,0)</f>
        <v>0</v>
      </c>
    </row>
    <row r="32" spans="1:18" ht="12.75" customHeight="1">
      <c r="A32" s="6"/>
      <c r="B32" s="6"/>
      <c r="C32" s="6"/>
      <c r="D32" s="6"/>
      <c r="G32">
        <f>0.01+H31</f>
        <v>496.08</v>
      </c>
      <c r="H32">
        <f t="shared" si="0"/>
        <v>4210.41</v>
      </c>
      <c r="I32">
        <f t="shared" si="0"/>
        <v>14.88</v>
      </c>
      <c r="J32" s="3">
        <v>0.1</v>
      </c>
      <c r="K32">
        <f>IF(AND($D$10&lt;G33,$D$10&gt;H31),($D$10-G32)*J32+I32,0)</f>
        <v>0</v>
      </c>
      <c r="N32">
        <f aca="true" t="shared" si="2" ref="N32:N38">0.01+O31</f>
        <v>496.08</v>
      </c>
      <c r="O32">
        <f t="shared" si="1"/>
        <v>4210.41</v>
      </c>
      <c r="P32">
        <f t="shared" si="1"/>
        <v>7.44</v>
      </c>
      <c r="Q32" s="3">
        <v>0.5</v>
      </c>
      <c r="R32">
        <f>IF(AND($D$10&lt;N33,$D$10&gt;O31),($D$10-N32)*J32*Q32+P32,0)</f>
        <v>0</v>
      </c>
    </row>
    <row r="33" spans="1:18" ht="12.75" customHeight="1">
      <c r="A33" s="26"/>
      <c r="B33" s="6"/>
      <c r="C33" s="6"/>
      <c r="D33" s="6"/>
      <c r="G33">
        <f>0.01+H32</f>
        <v>4210.42</v>
      </c>
      <c r="H33">
        <f t="shared" si="0"/>
        <v>7399.42</v>
      </c>
      <c r="I33">
        <f t="shared" si="0"/>
        <v>386.31</v>
      </c>
      <c r="J33" s="3">
        <v>0.17</v>
      </c>
      <c r="K33">
        <f>IF(AND($D$10&lt;G34,$D$10&gt;H32),($D$10-G33)*J33+I33,0)</f>
        <v>0</v>
      </c>
      <c r="N33">
        <f t="shared" si="2"/>
        <v>4210.42</v>
      </c>
      <c r="O33">
        <f t="shared" si="1"/>
        <v>7399.42</v>
      </c>
      <c r="P33">
        <f t="shared" si="1"/>
        <v>193.17</v>
      </c>
      <c r="Q33" s="3">
        <v>0.5</v>
      </c>
      <c r="R33">
        <f>IF(AND($D$10&lt;N34,$D$10&gt;O32),($D$10-N33)*J33*Q33+P33,0)</f>
        <v>0</v>
      </c>
    </row>
    <row r="34" spans="1:18" ht="12.75" customHeight="1">
      <c r="A34" s="6"/>
      <c r="B34" s="6"/>
      <c r="C34" s="6"/>
      <c r="D34" s="6"/>
      <c r="G34">
        <f>0.01+H33</f>
        <v>7399.43</v>
      </c>
      <c r="H34">
        <f t="shared" si="0"/>
        <v>8601.5</v>
      </c>
      <c r="I34">
        <f t="shared" si="0"/>
        <v>928.46</v>
      </c>
      <c r="J34" s="3">
        <v>0.25</v>
      </c>
      <c r="K34">
        <f>IF(AND($D$10&lt;G35,$D$10&gt;H33),($D$10-G34)*J34+I34,0)</f>
        <v>0</v>
      </c>
      <c r="N34">
        <f t="shared" si="2"/>
        <v>7399.43</v>
      </c>
      <c r="O34">
        <f t="shared" si="1"/>
        <v>8601.5</v>
      </c>
      <c r="P34">
        <f t="shared" si="1"/>
        <v>464.19</v>
      </c>
      <c r="Q34" s="3">
        <v>0.5</v>
      </c>
      <c r="R34">
        <f>IF(AND($D$10&lt;N35,$D$10&gt;O33),($D$10-N34)*J34*Q34+P34,0)</f>
        <v>0</v>
      </c>
    </row>
    <row r="35" spans="1:18" ht="12.75" customHeight="1">
      <c r="A35" s="6"/>
      <c r="B35" s="6"/>
      <c r="C35" s="6"/>
      <c r="D35" s="6"/>
      <c r="G35">
        <f>0.01+H34</f>
        <v>8601.51</v>
      </c>
      <c r="H35" s="5" t="s">
        <v>15</v>
      </c>
      <c r="I35">
        <f>ROUND(I12*$I$24,2)</f>
        <v>1228.98</v>
      </c>
      <c r="J35" s="3">
        <v>0.29</v>
      </c>
      <c r="K35">
        <f>IF(D10&gt;H34,(D10-G35)*J35+I35,0)</f>
        <v>0</v>
      </c>
      <c r="N35">
        <f t="shared" si="2"/>
        <v>8601.51</v>
      </c>
      <c r="O35">
        <f t="shared" si="1"/>
        <v>10298.35</v>
      </c>
      <c r="P35">
        <f t="shared" si="1"/>
        <v>614.49</v>
      </c>
      <c r="Q35" s="3">
        <v>0.5</v>
      </c>
      <c r="R35">
        <f>IF(AND($D$10&lt;N36,$D$10&gt;O34),($D$10-N35)*J35*Q35+P35,0)</f>
        <v>0</v>
      </c>
    </row>
    <row r="36" spans="1:18" ht="12.75" customHeight="1">
      <c r="A36" s="6"/>
      <c r="B36" s="6"/>
      <c r="C36" s="6"/>
      <c r="D36" s="6"/>
      <c r="H36" s="5"/>
      <c r="J36" s="3"/>
      <c r="N36">
        <f t="shared" si="2"/>
        <v>10298.36</v>
      </c>
      <c r="O36">
        <f t="shared" si="1"/>
        <v>20770.29</v>
      </c>
      <c r="P36">
        <f t="shared" si="1"/>
        <v>860.53</v>
      </c>
      <c r="Q36" s="3">
        <v>0.4</v>
      </c>
      <c r="R36">
        <f>IF(AND($D$10&lt;N37,$D$10&gt;O35),($D$10-N36)*J35*Q36+P36,0)</f>
        <v>0</v>
      </c>
    </row>
    <row r="37" spans="1:18" ht="12.75" customHeight="1">
      <c r="A37" s="24" t="s">
        <v>24</v>
      </c>
      <c r="B37" s="2"/>
      <c r="C37" s="2"/>
      <c r="D37" s="2"/>
      <c r="N37">
        <f t="shared" si="2"/>
        <v>20770.3</v>
      </c>
      <c r="O37">
        <f t="shared" si="1"/>
        <v>32736.83</v>
      </c>
      <c r="P37">
        <f t="shared" si="1"/>
        <v>2075.27</v>
      </c>
      <c r="Q37" s="3">
        <v>0.3</v>
      </c>
      <c r="R37">
        <f>IF(AND($D$10&lt;N38,$D$10&gt;O36),($D$10-N37)*J35*Q37+P37,0)</f>
        <v>0</v>
      </c>
    </row>
    <row r="38" spans="1:18" ht="12.75" customHeight="1">
      <c r="A38" s="39"/>
      <c r="B38" s="6"/>
      <c r="C38" s="6"/>
      <c r="D38" s="6"/>
      <c r="H38" s="5"/>
      <c r="J38" s="3"/>
      <c r="N38">
        <f t="shared" si="2"/>
        <v>32736.84</v>
      </c>
      <c r="O38" s="5" t="s">
        <v>15</v>
      </c>
      <c r="P38">
        <f>ROUND(P15*$I$24,2)</f>
        <v>3116.36</v>
      </c>
      <c r="Q38" s="3">
        <v>0</v>
      </c>
      <c r="R38">
        <f>IF(D10&gt;O37,P38,0)</f>
        <v>0</v>
      </c>
    </row>
    <row r="39" spans="1:18" ht="12.75" customHeight="1">
      <c r="A39" s="6"/>
      <c r="B39" s="6"/>
      <c r="C39" s="6"/>
      <c r="D39" s="6"/>
      <c r="K39">
        <f>SUM(K31:K38)</f>
        <v>0</v>
      </c>
      <c r="R39">
        <f>SUM(R31:R38)</f>
        <v>0</v>
      </c>
    </row>
    <row r="40" spans="1:4" ht="12.75" customHeight="1">
      <c r="A40" s="1" t="s">
        <v>25</v>
      </c>
      <c r="B40" s="6"/>
      <c r="C40" s="6"/>
      <c r="D40" s="29">
        <v>0</v>
      </c>
    </row>
    <row r="41" spans="1:4" ht="12.75" customHeight="1">
      <c r="A41" t="s">
        <v>26</v>
      </c>
      <c r="B41" s="6"/>
      <c r="C41" s="6"/>
      <c r="D41" s="29">
        <v>0</v>
      </c>
    </row>
    <row r="42" spans="1:4" ht="12.75" customHeight="1" thickBot="1">
      <c r="A42" t="s">
        <v>27</v>
      </c>
      <c r="B42" s="6"/>
      <c r="C42" s="6"/>
      <c r="D42" s="21">
        <f>D40+D41</f>
        <v>0</v>
      </c>
    </row>
    <row r="43" spans="2:4" ht="12.75" customHeight="1" thickTop="1">
      <c r="B43" s="6"/>
      <c r="C43" s="6"/>
      <c r="D43" s="29"/>
    </row>
    <row r="44" spans="1:4" ht="12.75" customHeight="1">
      <c r="A44" t="s">
        <v>28</v>
      </c>
      <c r="B44" s="6"/>
      <c r="C44" s="6"/>
      <c r="D44" s="23">
        <f>ROUND(D40*0.15-0.01,0)</f>
        <v>0</v>
      </c>
    </row>
    <row r="45" spans="1:4" ht="12.75" customHeight="1">
      <c r="A45" t="s">
        <v>29</v>
      </c>
      <c r="B45" s="6"/>
      <c r="C45" s="6"/>
      <c r="D45" s="29">
        <f>ROUND(D40*0.1,0)</f>
        <v>0</v>
      </c>
    </row>
    <row r="46" spans="1:4" ht="12.75" customHeight="1">
      <c r="A46" t="s">
        <v>30</v>
      </c>
      <c r="B46" s="6"/>
      <c r="C46" s="6"/>
      <c r="D46" s="29"/>
    </row>
    <row r="47" spans="1:4" ht="12.75" customHeight="1">
      <c r="A47" t="s">
        <v>66</v>
      </c>
      <c r="D47" s="23">
        <f>D44-D45-D46</f>
        <v>0</v>
      </c>
    </row>
    <row r="48" spans="1:4" ht="12.75" customHeight="1">
      <c r="A48" t="s">
        <v>31</v>
      </c>
      <c r="B48" s="6"/>
      <c r="C48" s="6"/>
      <c r="D48" s="29"/>
    </row>
    <row r="49" spans="1:4" ht="12.75" customHeight="1" thickBot="1">
      <c r="A49" t="s">
        <v>32</v>
      </c>
      <c r="D49" s="21">
        <f>D47-D48</f>
        <v>0</v>
      </c>
    </row>
    <row r="50" spans="1:4" ht="12.75" customHeight="1" thickTop="1">
      <c r="A50" s="6"/>
      <c r="B50" s="6"/>
      <c r="C50" s="6"/>
      <c r="D50" s="6"/>
    </row>
    <row r="51" spans="1:4" ht="12.75" customHeight="1">
      <c r="A51" s="6"/>
      <c r="B51" s="6"/>
      <c r="C51" s="6"/>
      <c r="D51" s="6"/>
    </row>
    <row r="52" spans="1:4" ht="12.75" customHeight="1">
      <c r="A52" s="6"/>
      <c r="B52" s="6"/>
      <c r="C52" s="6"/>
      <c r="D52" s="6"/>
    </row>
    <row r="53" spans="1:4" ht="12.75" customHeight="1">
      <c r="A53" s="33" t="s">
        <v>58</v>
      </c>
      <c r="B53" s="2"/>
      <c r="C53" s="2"/>
      <c r="D53" s="2"/>
    </row>
    <row r="54" spans="1:4" ht="12.75" customHeight="1">
      <c r="A54" s="6"/>
      <c r="B54" s="6"/>
      <c r="C54" s="6"/>
      <c r="D54" s="6"/>
    </row>
    <row r="55" spans="1:4" ht="12.75" customHeight="1">
      <c r="A55" s="32" t="s">
        <v>56</v>
      </c>
      <c r="B55" s="32" t="s">
        <v>62</v>
      </c>
      <c r="C55" s="42" t="s">
        <v>61</v>
      </c>
      <c r="D55" s="32" t="s">
        <v>57</v>
      </c>
    </row>
    <row r="56" spans="1:4" ht="12.75" customHeight="1">
      <c r="A56" s="35" t="s">
        <v>44</v>
      </c>
      <c r="B56" s="40"/>
      <c r="C56" s="40"/>
      <c r="D56" s="36">
        <f>B56+C56</f>
        <v>0</v>
      </c>
    </row>
    <row r="57" spans="1:4" ht="12.75" customHeight="1">
      <c r="A57" s="35" t="s">
        <v>45</v>
      </c>
      <c r="B57" s="40"/>
      <c r="C57" s="40"/>
      <c r="D57" s="36">
        <f aca="true" t="shared" si="3" ref="D57:D67">B57+C57</f>
        <v>0</v>
      </c>
    </row>
    <row r="58" spans="1:4" ht="30" customHeight="1">
      <c r="A58" s="35" t="s">
        <v>46</v>
      </c>
      <c r="B58" s="40"/>
      <c r="C58" s="40"/>
      <c r="D58" s="36">
        <f t="shared" si="3"/>
        <v>0</v>
      </c>
    </row>
    <row r="59" spans="1:4" ht="12.75" customHeight="1">
      <c r="A59" s="35" t="s">
        <v>47</v>
      </c>
      <c r="B59" s="40"/>
      <c r="C59" s="40"/>
      <c r="D59" s="36">
        <f t="shared" si="3"/>
        <v>0</v>
      </c>
    </row>
    <row r="60" spans="1:4" ht="12.75" customHeight="1">
      <c r="A60" s="35" t="s">
        <v>48</v>
      </c>
      <c r="B60" s="40"/>
      <c r="C60" s="40"/>
      <c r="D60" s="36">
        <f t="shared" si="3"/>
        <v>0</v>
      </c>
    </row>
    <row r="61" spans="1:4" ht="12.75" customHeight="1">
      <c r="A61" s="35" t="s">
        <v>49</v>
      </c>
      <c r="B61" s="40"/>
      <c r="C61" s="40"/>
      <c r="D61" s="36">
        <f t="shared" si="3"/>
        <v>0</v>
      </c>
    </row>
    <row r="62" spans="1:4" ht="12.75" customHeight="1">
      <c r="A62" s="35" t="s">
        <v>50</v>
      </c>
      <c r="B62" s="40"/>
      <c r="C62" s="40"/>
      <c r="D62" s="36">
        <f t="shared" si="3"/>
        <v>0</v>
      </c>
    </row>
    <row r="63" spans="1:4" ht="12.75" customHeight="1">
      <c r="A63" s="35" t="s">
        <v>51</v>
      </c>
      <c r="B63" s="40"/>
      <c r="C63" s="40"/>
      <c r="D63" s="36">
        <f t="shared" si="3"/>
        <v>0</v>
      </c>
    </row>
    <row r="64" spans="1:4" ht="12.75" customHeight="1">
      <c r="A64" s="35" t="s">
        <v>52</v>
      </c>
      <c r="B64" s="40"/>
      <c r="C64" s="40"/>
      <c r="D64" s="36">
        <f t="shared" si="3"/>
        <v>0</v>
      </c>
    </row>
    <row r="65" spans="1:4" ht="12.75" customHeight="1">
      <c r="A65" s="35" t="s">
        <v>53</v>
      </c>
      <c r="B65" s="40"/>
      <c r="C65" s="40"/>
      <c r="D65" s="36">
        <f t="shared" si="3"/>
        <v>0</v>
      </c>
    </row>
    <row r="66" spans="1:4" ht="12.75" customHeight="1">
      <c r="A66" s="35" t="s">
        <v>54</v>
      </c>
      <c r="B66" s="40"/>
      <c r="C66" s="40"/>
      <c r="D66" s="36">
        <f t="shared" si="3"/>
        <v>0</v>
      </c>
    </row>
    <row r="67" spans="1:4" ht="12.75" customHeight="1">
      <c r="A67" s="35" t="s">
        <v>55</v>
      </c>
      <c r="B67" s="40"/>
      <c r="C67" s="40"/>
      <c r="D67" s="36">
        <f t="shared" si="3"/>
        <v>0</v>
      </c>
    </row>
    <row r="68" spans="1:4" ht="12.75" customHeight="1">
      <c r="A68" s="34" t="s">
        <v>13</v>
      </c>
      <c r="B68" s="36">
        <f>SUM(B56:B67)</f>
        <v>0</v>
      </c>
      <c r="C68" s="36">
        <f>SUM(C56:C67)</f>
        <v>0</v>
      </c>
      <c r="D68" s="36">
        <f>SUM(D56:D67)</f>
        <v>0</v>
      </c>
    </row>
    <row r="69" ht="12.75" customHeight="1"/>
    <row r="70" ht="12.75" customHeight="1"/>
    <row r="71" ht="12.75" customHeight="1"/>
  </sheetData>
  <printOptions horizontalCentered="1"/>
  <pageMargins left="0.1968503937007874" right="0.1968503937007874" top="1.1811023622047245" bottom="0.7874015748031497" header="0" footer="0"/>
  <pageSetup fitToHeight="1" fitToWidth="1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 Salazar</cp:lastModifiedBy>
  <cp:lastPrinted>2004-03-30T04:07:37Z</cp:lastPrinted>
  <dcterms:created xsi:type="dcterms:W3CDTF">2004-03-18T15:27:28Z</dcterms:created>
  <dcterms:modified xsi:type="dcterms:W3CDTF">2006-02-05T01:10:37Z</dcterms:modified>
  <cp:category/>
  <cp:version/>
  <cp:contentType/>
  <cp:contentStatus/>
</cp:coreProperties>
</file>