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8700" activeTab="0"/>
  </bookViews>
  <sheets>
    <sheet name="Hoja1" sheetId="1" r:id="rId1"/>
  </sheets>
  <definedNames>
    <definedName name="_xlnm.Print_Area" localSheetId="0">'Hoja1'!$A$1:$D$198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<sst xmlns="http://schemas.openxmlformats.org/spreadsheetml/2006/main" count="126" uniqueCount="29">
  <si>
    <t>IVA cobrado</t>
  </si>
  <si>
    <t>IVA acreditable</t>
  </si>
  <si>
    <t>Saldo a favor anterior</t>
  </si>
  <si>
    <t>Ingresos</t>
  </si>
  <si>
    <t>Gastos</t>
  </si>
  <si>
    <t>Base IVA</t>
  </si>
  <si>
    <t>Gastos mayores a ingresos periodo anterior</t>
  </si>
  <si>
    <t>NOMBRE DEL CONTRIBUYENTE</t>
  </si>
  <si>
    <t>ISR</t>
  </si>
  <si>
    <t>IVA</t>
  </si>
  <si>
    <t>Tasa cero</t>
  </si>
  <si>
    <t>(o exenta)</t>
  </si>
  <si>
    <t>BIMESTRE ENERO-FEBRERO</t>
  </si>
  <si>
    <t>BIMESTRE MARZO-ABRIL</t>
  </si>
  <si>
    <t>BIMESTRE MAYO-JUNIO</t>
  </si>
  <si>
    <t>BIMESTRE JULIO-AGOSTO</t>
  </si>
  <si>
    <t>BIMESTRE SEPTIEMBRE-OCTUBRE</t>
  </si>
  <si>
    <t>BIMESTRE NOVIEMBRE-DICIEMBRE</t>
  </si>
  <si>
    <t>Ingresos público en general</t>
  </si>
  <si>
    <t>Ingresos facturados</t>
  </si>
  <si>
    <t>Total de ingresos</t>
  </si>
  <si>
    <t>IVA pagado a proveedores</t>
  </si>
  <si>
    <t>Impuesto determinado</t>
  </si>
  <si>
    <t>Porcentaje de reducción</t>
  </si>
  <si>
    <t>ISR reducido</t>
  </si>
  <si>
    <t>&lt;--- El iva pagado a proveedores hay que sumarlo, porque si las compras y gastos no son todos al 16% exacto (como la gasolina) entonces el cálculo arrojado no es correcto. Los gastos sin IVA (tasa cero o exentos) los calcula en la celda D22</t>
  </si>
  <si>
    <t>IVA público en general</t>
  </si>
  <si>
    <t>Tasa simplificada de IVA (público en general)</t>
  </si>
  <si>
    <t>RESUMEN DE INGRESOS Y GASTOS DE CADA BIMESTRE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</si>
</sst>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#,##0.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4" fontId="0" fillId="2" borderId="0" xfId="0" applyNumberFormat="1" applyFill="1" applyAlignment="1">
      <alignment/>
    </xf>
    <xf numFmtId="9" fontId="0" fillId="0" borderId="0" xfId="19" applyAlignment="1">
      <alignment/>
    </xf>
    <xf numFmtId="9" fontId="0" fillId="2" borderId="0" xfId="0" applyNumberFormat="1" applyFill="1" applyAlignment="1">
      <alignment/>
    </xf>
    <xf numFmtId="9" fontId="0" fillId="2" borderId="0" xfId="19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12.7109375" style="0" customWidth="1"/>
  </cols>
  <sheetData>
    <row r="1" spans="1:4" ht="12.75">
      <c r="A1" s="4" t="s">
        <v>7</v>
      </c>
      <c r="B1" s="5"/>
      <c r="C1" s="5"/>
      <c r="D1" s="5"/>
    </row>
    <row r="2" spans="1:4" ht="12.75">
      <c r="A2" s="4" t="s">
        <v>28</v>
      </c>
      <c r="B2" s="5"/>
      <c r="C2" s="5"/>
      <c r="D2" s="5"/>
    </row>
    <row r="6" spans="1:5" ht="12.75">
      <c r="A6" s="7" t="s">
        <v>12</v>
      </c>
      <c r="C6" s="8" t="s">
        <v>5</v>
      </c>
      <c r="D6" s="8" t="s">
        <v>10</v>
      </c>
      <c r="E6" t="s">
        <v>11</v>
      </c>
    </row>
    <row r="7" spans="1:4" ht="12.75">
      <c r="A7" s="7"/>
      <c r="C7" s="8"/>
      <c r="D7" s="8"/>
    </row>
    <row r="8" spans="1:4" ht="12.75">
      <c r="A8" s="7"/>
      <c r="C8" s="8"/>
      <c r="D8" s="8"/>
    </row>
    <row r="9" ht="12.75">
      <c r="A9" s="6" t="s">
        <v>8</v>
      </c>
    </row>
    <row r="10" spans="1:2" ht="12.75">
      <c r="A10" t="s">
        <v>3</v>
      </c>
      <c r="B10" s="9">
        <v>20000</v>
      </c>
    </row>
    <row r="11" spans="1:2" ht="12.75">
      <c r="A11" t="s">
        <v>4</v>
      </c>
      <c r="B11" s="9">
        <v>10000</v>
      </c>
    </row>
    <row r="12" spans="1:2" ht="12.75">
      <c r="A12" t="str">
        <f>IF(B12&lt;0,"Gastos mayores a ingresos","Utilidad del bimestre")</f>
        <v>Utilidad del bimestre</v>
      </c>
      <c r="B12" s="1">
        <f>ROUND(B10-0.002,0)-ROUND(B11-0.002,0)</f>
        <v>10000</v>
      </c>
    </row>
    <row r="13" spans="1:2" ht="12.75">
      <c r="A13" t="s">
        <v>6</v>
      </c>
      <c r="B13" s="9">
        <v>0</v>
      </c>
    </row>
    <row r="14" spans="1:2" ht="12.75">
      <c r="A14" t="str">
        <f>IF(B14&lt;0,"Gastos mayores a ingresos acumulado","Base del impuesto")</f>
        <v>Base del impuesto</v>
      </c>
      <c r="B14" s="1">
        <f>B12-ROUND(B13-0.002,0)</f>
        <v>10000</v>
      </c>
    </row>
    <row r="15" spans="1:2" ht="12.75">
      <c r="A15" t="s">
        <v>22</v>
      </c>
      <c r="B15" s="9"/>
    </row>
    <row r="16" spans="1:2" ht="12.75">
      <c r="A16" t="s">
        <v>23</v>
      </c>
      <c r="B16" s="12">
        <v>0.4</v>
      </c>
    </row>
    <row r="17" spans="1:2" ht="12.75">
      <c r="A17" s="2" t="s">
        <v>24</v>
      </c>
      <c r="B17" s="1">
        <f>ROUND(B15*(1-B16)-0.002,0)</f>
        <v>0</v>
      </c>
    </row>
    <row r="18" ht="12.75">
      <c r="B18" s="1"/>
    </row>
    <row r="19" ht="12.75">
      <c r="B19" s="1"/>
    </row>
    <row r="20" spans="1:2" ht="12.75">
      <c r="A20" s="7" t="s">
        <v>9</v>
      </c>
      <c r="B20" s="1"/>
    </row>
    <row r="21" spans="1:2" ht="12.75">
      <c r="A21" s="2" t="s">
        <v>18</v>
      </c>
      <c r="B21" s="9">
        <v>10000</v>
      </c>
    </row>
    <row r="22" spans="1:2" ht="12.75">
      <c r="A22" s="2" t="s">
        <v>19</v>
      </c>
      <c r="B22" s="9">
        <f>B10-B21</f>
        <v>10000</v>
      </c>
    </row>
    <row r="23" spans="1:2" ht="12.75">
      <c r="A23" s="3" t="s">
        <v>20</v>
      </c>
      <c r="B23" s="1">
        <f>B21+B22</f>
        <v>20000</v>
      </c>
    </row>
    <row r="24" spans="1:2" ht="12.75">
      <c r="A24" t="s">
        <v>4</v>
      </c>
      <c r="B24" s="9">
        <f>B11</f>
        <v>10000</v>
      </c>
    </row>
    <row r="25" spans="1:2" ht="12.75">
      <c r="A25" s="2" t="s">
        <v>0</v>
      </c>
      <c r="B25" s="1">
        <f>ROUND(B22*0.16-0.002,0)</f>
        <v>1600</v>
      </c>
    </row>
    <row r="26" spans="1:6" ht="12.75">
      <c r="A26" s="2" t="s">
        <v>21</v>
      </c>
      <c r="B26" s="9">
        <f>ROUND(B24*0.16-0.002,0)</f>
        <v>1600</v>
      </c>
      <c r="C26" s="1">
        <f>B26/0.16</f>
        <v>10000</v>
      </c>
      <c r="D26" s="1">
        <f>B11-C26</f>
        <v>0</v>
      </c>
      <c r="F26" s="2" t="s">
        <v>25</v>
      </c>
    </row>
    <row r="27" spans="1:4" ht="12.75">
      <c r="A27" s="2" t="s">
        <v>1</v>
      </c>
      <c r="B27" s="1">
        <f>ROUND(B26*B22/(B23+0.00001)-0.002,0)</f>
        <v>800</v>
      </c>
      <c r="C27" s="1"/>
      <c r="D27" s="1"/>
    </row>
    <row r="28" spans="1:4" ht="12.75">
      <c r="A28" t="str">
        <f>IF(B28&lt;0,"Saldo a favor del bimestre","IVA a cargo")</f>
        <v>IVA a cargo</v>
      </c>
      <c r="B28" s="1">
        <f>B25-B27</f>
        <v>800</v>
      </c>
      <c r="C28" s="1"/>
      <c r="D28" s="1"/>
    </row>
    <row r="29" spans="1:4" ht="12.75">
      <c r="A29" s="2" t="s">
        <v>27</v>
      </c>
      <c r="B29" s="11">
        <v>0.08</v>
      </c>
      <c r="C29" s="1"/>
      <c r="D29" s="1"/>
    </row>
    <row r="30" spans="1:4" ht="12.75">
      <c r="A30" t="s">
        <v>23</v>
      </c>
      <c r="B30" s="11">
        <f>B16</f>
        <v>0.4</v>
      </c>
      <c r="C30" s="1"/>
      <c r="D30" s="1"/>
    </row>
    <row r="31" spans="1:4" ht="12.75">
      <c r="A31" s="3" t="s">
        <v>26</v>
      </c>
      <c r="B31" s="1">
        <f>ROUND(B21*B29*(1-B30)-0.002,0)</f>
        <v>480</v>
      </c>
      <c r="C31" s="1"/>
      <c r="D31" s="1"/>
    </row>
    <row r="32" spans="1:4" ht="12.75">
      <c r="A32" s="3" t="s">
        <v>2</v>
      </c>
      <c r="B32" s="9">
        <v>0</v>
      </c>
      <c r="C32" s="1"/>
      <c r="D32" s="1"/>
    </row>
    <row r="33" spans="1:2" ht="12.75">
      <c r="A33" t="str">
        <f>IF(B33&lt;0,"Saldo a favor acumulado","IVA a pagar")</f>
        <v>IVA a pagar</v>
      </c>
      <c r="B33" s="1">
        <f>B28+B31-B32</f>
        <v>1280</v>
      </c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A39" s="7" t="s">
        <v>13</v>
      </c>
    </row>
    <row r="40" ht="12.75">
      <c r="A40" s="7"/>
    </row>
    <row r="41" ht="12.75">
      <c r="A41" s="7"/>
    </row>
    <row r="42" ht="12.75">
      <c r="A42" s="6" t="s">
        <v>8</v>
      </c>
    </row>
    <row r="43" spans="1:2" ht="12.75">
      <c r="A43" t="s">
        <v>3</v>
      </c>
      <c r="B43" s="9">
        <v>0</v>
      </c>
    </row>
    <row r="44" spans="1:2" ht="12.75">
      <c r="A44" t="s">
        <v>4</v>
      </c>
      <c r="B44" s="9">
        <v>0</v>
      </c>
    </row>
    <row r="45" spans="1:2" ht="12.75">
      <c r="A45" t="str">
        <f>IF(B45&lt;0,"Gastos mayores a ingresos","Utilidad del bimestre")</f>
        <v>Utilidad del bimestre</v>
      </c>
      <c r="B45" s="1">
        <f>ROUND(B43-0.002,0)-ROUND(B44-0.002,0)</f>
        <v>0</v>
      </c>
    </row>
    <row r="46" spans="1:2" ht="12.75">
      <c r="A46" t="s">
        <v>6</v>
      </c>
      <c r="B46" s="1">
        <f>IF(B14&lt;0,-B14,0)</f>
        <v>0</v>
      </c>
    </row>
    <row r="47" spans="1:2" ht="12.75">
      <c r="A47" t="str">
        <f>IF(B47&lt;0,"Gastos mayores a ingresos acumulado","Base del impuesto")</f>
        <v>Base del impuesto</v>
      </c>
      <c r="B47" s="1">
        <f>B45-B46</f>
        <v>0</v>
      </c>
    </row>
    <row r="48" spans="1:2" ht="12.75">
      <c r="A48" t="s">
        <v>22</v>
      </c>
      <c r="B48" s="1"/>
    </row>
    <row r="49" spans="1:2" ht="12.75">
      <c r="A49" t="s">
        <v>23</v>
      </c>
      <c r="B49" s="10">
        <f>B16</f>
        <v>0.4</v>
      </c>
    </row>
    <row r="50" spans="1:2" ht="12.75">
      <c r="A50" s="2" t="s">
        <v>24</v>
      </c>
      <c r="B50" s="1">
        <f>ROUND(B48*(1-B49)-0.002,0)</f>
        <v>0</v>
      </c>
    </row>
    <row r="51" ht="12.75">
      <c r="B51" s="1"/>
    </row>
    <row r="52" ht="12.75">
      <c r="B52" s="1"/>
    </row>
    <row r="53" spans="1:2" ht="12.75">
      <c r="A53" s="7" t="s">
        <v>9</v>
      </c>
      <c r="B53" s="1"/>
    </row>
    <row r="54" spans="1:2" ht="12.75">
      <c r="A54" s="2" t="s">
        <v>18</v>
      </c>
      <c r="B54" s="9">
        <v>0</v>
      </c>
    </row>
    <row r="55" spans="1:2" ht="12.75">
      <c r="A55" s="2" t="s">
        <v>19</v>
      </c>
      <c r="B55" s="9">
        <f>B43-B54</f>
        <v>0</v>
      </c>
    </row>
    <row r="56" spans="1:2" ht="12.75">
      <c r="A56" s="3" t="s">
        <v>20</v>
      </c>
      <c r="B56" s="1">
        <f>B54+B55</f>
        <v>0</v>
      </c>
    </row>
    <row r="57" spans="1:2" ht="12.75">
      <c r="A57" t="s">
        <v>4</v>
      </c>
      <c r="B57" s="9">
        <f>B44</f>
        <v>0</v>
      </c>
    </row>
    <row r="58" spans="1:2" ht="12.75">
      <c r="A58" s="2" t="s">
        <v>0</v>
      </c>
      <c r="B58" s="1">
        <f>ROUND(B55*0.16-0.002,0)</f>
        <v>0</v>
      </c>
    </row>
    <row r="59" spans="1:4" ht="12.75">
      <c r="A59" s="2" t="s">
        <v>21</v>
      </c>
      <c r="B59" s="9">
        <f>ROUND(B57*0.16-0.002,0)</f>
        <v>0</v>
      </c>
      <c r="C59" s="1">
        <f>B59/0.16</f>
        <v>0</v>
      </c>
      <c r="D59" s="1">
        <f>B44-C59</f>
        <v>0</v>
      </c>
    </row>
    <row r="60" spans="1:4" ht="12.75">
      <c r="A60" s="2" t="s">
        <v>1</v>
      </c>
      <c r="B60" s="1">
        <f>ROUND(B59*B55/(B56+0.00001)-0.002,0)</f>
        <v>0</v>
      </c>
      <c r="C60" s="1"/>
      <c r="D60" s="1"/>
    </row>
    <row r="61" spans="1:4" ht="12.75">
      <c r="A61" t="str">
        <f>IF(B61&lt;0,"Saldo a favor del bimestre","IVA a cargo")</f>
        <v>IVA a cargo</v>
      </c>
      <c r="B61" s="1">
        <f>B58-B60</f>
        <v>0</v>
      </c>
      <c r="C61" s="1"/>
      <c r="D61" s="1"/>
    </row>
    <row r="62" spans="1:4" ht="12.75">
      <c r="A62" s="2" t="s">
        <v>27</v>
      </c>
      <c r="B62" s="11">
        <v>0.08</v>
      </c>
      <c r="C62" s="1"/>
      <c r="D62" s="1"/>
    </row>
    <row r="63" spans="1:4" ht="12.75">
      <c r="A63" t="s">
        <v>23</v>
      </c>
      <c r="B63" s="11">
        <f>B49</f>
        <v>0.4</v>
      </c>
      <c r="C63" s="1"/>
      <c r="D63" s="1"/>
    </row>
    <row r="64" spans="1:4" ht="12.75">
      <c r="A64" s="3" t="s">
        <v>26</v>
      </c>
      <c r="B64" s="1">
        <f>ROUND(B54*B62*(1-B63)-0.002,0)</f>
        <v>0</v>
      </c>
      <c r="C64" s="1"/>
      <c r="D64" s="1"/>
    </row>
    <row r="65" spans="1:2" ht="12.75">
      <c r="A65" s="3" t="s">
        <v>2</v>
      </c>
      <c r="B65" s="1">
        <f>IF(B33&lt;0,-B33,0)</f>
        <v>0</v>
      </c>
    </row>
    <row r="66" spans="1:2" ht="12.75">
      <c r="A66" t="str">
        <f>IF(B66&lt;0,"Saldo a favor acumulado","IVA a pagar")</f>
        <v>IVA a pagar</v>
      </c>
      <c r="B66" s="1">
        <f>B61+B64-B65</f>
        <v>0</v>
      </c>
    </row>
    <row r="72" ht="12.75">
      <c r="A72" s="7" t="s">
        <v>14</v>
      </c>
    </row>
    <row r="73" ht="12.75">
      <c r="A73" s="7"/>
    </row>
    <row r="74" ht="12.75">
      <c r="A74" s="7"/>
    </row>
    <row r="75" ht="12.75">
      <c r="A75" s="6" t="s">
        <v>8</v>
      </c>
    </row>
    <row r="76" spans="1:2" ht="12.75">
      <c r="A76" t="s">
        <v>3</v>
      </c>
      <c r="B76" s="9">
        <v>0</v>
      </c>
    </row>
    <row r="77" spans="1:2" ht="12.75">
      <c r="A77" t="s">
        <v>4</v>
      </c>
      <c r="B77" s="9">
        <v>0</v>
      </c>
    </row>
    <row r="78" spans="1:2" ht="12.75">
      <c r="A78" t="str">
        <f>IF(B78&lt;0,"Gastos mayores a ingresos","Utilidad del bimestre")</f>
        <v>Utilidad del bimestre</v>
      </c>
      <c r="B78" s="1">
        <f>ROUND(B76-0.002,0)-ROUND(B77-0.002,0)</f>
        <v>0</v>
      </c>
    </row>
    <row r="79" spans="1:2" ht="12.75">
      <c r="A79" t="s">
        <v>6</v>
      </c>
      <c r="B79" s="1">
        <f>IF(B47&lt;0,-B47,0)</f>
        <v>0</v>
      </c>
    </row>
    <row r="80" spans="1:2" ht="12.75">
      <c r="A80" t="str">
        <f>IF(B80&lt;0,"Gastos mayores a ingresos acumulado","Base del impuesto")</f>
        <v>Base del impuesto</v>
      </c>
      <c r="B80" s="1">
        <f>B78-B79</f>
        <v>0</v>
      </c>
    </row>
    <row r="81" spans="1:2" ht="12.75">
      <c r="A81" t="s">
        <v>22</v>
      </c>
      <c r="B81" s="1"/>
    </row>
    <row r="82" spans="1:2" ht="12.75">
      <c r="A82" t="s">
        <v>23</v>
      </c>
      <c r="B82" s="10">
        <f>B49</f>
        <v>0.4</v>
      </c>
    </row>
    <row r="83" spans="1:2" ht="12.75">
      <c r="A83" s="2" t="s">
        <v>24</v>
      </c>
      <c r="B83" s="1">
        <f>ROUND(B81*(1-B82)-0.002,0)</f>
        <v>0</v>
      </c>
    </row>
    <row r="84" ht="12.75">
      <c r="B84" s="1"/>
    </row>
    <row r="85" ht="12.75">
      <c r="B85" s="1"/>
    </row>
    <row r="86" spans="1:2" ht="12.75">
      <c r="A86" s="7" t="s">
        <v>9</v>
      </c>
      <c r="B86" s="1"/>
    </row>
    <row r="87" spans="1:2" ht="12.75">
      <c r="A87" s="2" t="s">
        <v>18</v>
      </c>
      <c r="B87" s="9">
        <v>0</v>
      </c>
    </row>
    <row r="88" spans="1:2" ht="12.75">
      <c r="A88" s="2" t="s">
        <v>19</v>
      </c>
      <c r="B88" s="9">
        <f>B76-B87</f>
        <v>0</v>
      </c>
    </row>
    <row r="89" spans="1:2" ht="12.75">
      <c r="A89" s="3" t="s">
        <v>20</v>
      </c>
      <c r="B89" s="1">
        <f>B87+B88</f>
        <v>0</v>
      </c>
    </row>
    <row r="90" spans="1:2" ht="12.75">
      <c r="A90" t="s">
        <v>4</v>
      </c>
      <c r="B90" s="9">
        <f>B77</f>
        <v>0</v>
      </c>
    </row>
    <row r="91" spans="1:2" ht="12.75">
      <c r="A91" s="2" t="s">
        <v>0</v>
      </c>
      <c r="B91" s="1">
        <f>ROUND(B88*0.16-0.002,0)</f>
        <v>0</v>
      </c>
    </row>
    <row r="92" spans="1:4" ht="12.75">
      <c r="A92" s="2" t="s">
        <v>21</v>
      </c>
      <c r="B92" s="9">
        <f>ROUND(B90*0.16-0.002,0)</f>
        <v>0</v>
      </c>
      <c r="C92" s="1">
        <f>B92/0.16</f>
        <v>0</v>
      </c>
      <c r="D92" s="1">
        <f>B77-C92</f>
        <v>0</v>
      </c>
    </row>
    <row r="93" spans="1:4" ht="12.75">
      <c r="A93" s="2" t="s">
        <v>1</v>
      </c>
      <c r="B93" s="1">
        <f>ROUND(B92*B88/(B89+0.00001)-0.002,0)</f>
        <v>0</v>
      </c>
      <c r="C93" s="1"/>
      <c r="D93" s="1"/>
    </row>
    <row r="94" spans="1:4" ht="12.75">
      <c r="A94" t="str">
        <f>IF(B94&lt;0,"Saldo a favor del bimestre","IVA a cargo")</f>
        <v>IVA a cargo</v>
      </c>
      <c r="B94" s="1">
        <f>B91-B93</f>
        <v>0</v>
      </c>
      <c r="C94" s="1"/>
      <c r="D94" s="1"/>
    </row>
    <row r="95" spans="1:4" ht="12.75">
      <c r="A95" s="2" t="s">
        <v>27</v>
      </c>
      <c r="B95" s="11">
        <v>0.08</v>
      </c>
      <c r="C95" s="1"/>
      <c r="D95" s="1"/>
    </row>
    <row r="96" spans="1:4" ht="12.75">
      <c r="A96" t="s">
        <v>23</v>
      </c>
      <c r="B96" s="11">
        <f>B82</f>
        <v>0.4</v>
      </c>
      <c r="C96" s="1"/>
      <c r="D96" s="1"/>
    </row>
    <row r="97" spans="1:4" ht="12.75">
      <c r="A97" s="3" t="s">
        <v>26</v>
      </c>
      <c r="B97" s="1">
        <f>ROUND(B87*B95*(1-B96)-0.002,0)</f>
        <v>0</v>
      </c>
      <c r="C97" s="1"/>
      <c r="D97" s="1"/>
    </row>
    <row r="98" spans="1:2" ht="12.75">
      <c r="A98" s="3" t="s">
        <v>2</v>
      </c>
      <c r="B98" s="1">
        <f>IF(B66&lt;0,-B66,0)</f>
        <v>0</v>
      </c>
    </row>
    <row r="99" spans="1:2" ht="12.75">
      <c r="A99" t="str">
        <f>IF(B99&lt;0,"Saldo a favor acumulado","IVA a pagar")</f>
        <v>IVA a pagar</v>
      </c>
      <c r="B99" s="1">
        <f>B94+B97-B98</f>
        <v>0</v>
      </c>
    </row>
    <row r="105" ht="12.75">
      <c r="A105" s="7" t="s">
        <v>15</v>
      </c>
    </row>
    <row r="106" ht="12.75">
      <c r="A106" s="7"/>
    </row>
    <row r="107" ht="12.75">
      <c r="A107" s="7"/>
    </row>
    <row r="108" ht="12.75">
      <c r="A108" s="6" t="s">
        <v>8</v>
      </c>
    </row>
    <row r="109" spans="1:2" ht="12.75">
      <c r="A109" t="s">
        <v>3</v>
      </c>
      <c r="B109" s="9">
        <v>0</v>
      </c>
    </row>
    <row r="110" spans="1:2" ht="12.75">
      <c r="A110" t="s">
        <v>4</v>
      </c>
      <c r="B110" s="9">
        <v>0</v>
      </c>
    </row>
    <row r="111" spans="1:2" ht="12.75">
      <c r="A111" t="str">
        <f>IF(B111&lt;0,"Gastos mayores a ingresos","Utilidad del bimestre")</f>
        <v>Utilidad del bimestre</v>
      </c>
      <c r="B111" s="1">
        <f>ROUND(B109-0.002,0)-ROUND(B110-0.002,0)</f>
        <v>0</v>
      </c>
    </row>
    <row r="112" spans="1:2" ht="12.75">
      <c r="A112" t="s">
        <v>6</v>
      </c>
      <c r="B112" s="1">
        <f>IF(B80&lt;0,-B80,0)</f>
        <v>0</v>
      </c>
    </row>
    <row r="113" spans="1:2" ht="12.75">
      <c r="A113" t="str">
        <f>IF(B113&lt;0,"Gastos mayores a ingresos acumulado","Base del impuesto")</f>
        <v>Base del impuesto</v>
      </c>
      <c r="B113" s="1">
        <f>B111-B112</f>
        <v>0</v>
      </c>
    </row>
    <row r="114" spans="1:2" ht="12.75">
      <c r="A114" t="s">
        <v>22</v>
      </c>
      <c r="B114" s="1"/>
    </row>
    <row r="115" spans="1:2" ht="12.75">
      <c r="A115" t="s">
        <v>23</v>
      </c>
      <c r="B115" s="10">
        <f>B82</f>
        <v>0.4</v>
      </c>
    </row>
    <row r="116" spans="1:2" ht="12.75">
      <c r="A116" s="2" t="s">
        <v>24</v>
      </c>
      <c r="B116" s="1">
        <f>ROUND(B114*(1-B115)-0.002,0)</f>
        <v>0</v>
      </c>
    </row>
    <row r="117" ht="12.75">
      <c r="B117" s="1"/>
    </row>
    <row r="118" ht="12.75">
      <c r="B118" s="1"/>
    </row>
    <row r="119" spans="1:2" ht="12.75">
      <c r="A119" s="7" t="s">
        <v>9</v>
      </c>
      <c r="B119" s="1"/>
    </row>
    <row r="120" spans="1:2" ht="12.75">
      <c r="A120" s="2" t="s">
        <v>18</v>
      </c>
      <c r="B120" s="9">
        <v>0</v>
      </c>
    </row>
    <row r="121" spans="1:2" ht="12.75">
      <c r="A121" s="2" t="s">
        <v>19</v>
      </c>
      <c r="B121" s="9">
        <f>B109-B120</f>
        <v>0</v>
      </c>
    </row>
    <row r="122" spans="1:2" ht="12.75">
      <c r="A122" s="3" t="s">
        <v>20</v>
      </c>
      <c r="B122" s="1">
        <f>B120+B121</f>
        <v>0</v>
      </c>
    </row>
    <row r="123" spans="1:2" ht="12.75">
      <c r="A123" t="s">
        <v>4</v>
      </c>
      <c r="B123" s="9">
        <f>B110</f>
        <v>0</v>
      </c>
    </row>
    <row r="124" spans="1:2" ht="12.75">
      <c r="A124" s="2" t="s">
        <v>0</v>
      </c>
      <c r="B124" s="1">
        <f>ROUND(B121*0.16-0.002,0)</f>
        <v>0</v>
      </c>
    </row>
    <row r="125" spans="1:4" ht="12.75">
      <c r="A125" s="2" t="s">
        <v>21</v>
      </c>
      <c r="B125" s="9">
        <f>ROUND(B123*0.16-0.002,0)</f>
        <v>0</v>
      </c>
      <c r="C125" s="1">
        <f>B125/0.16</f>
        <v>0</v>
      </c>
      <c r="D125" s="1">
        <f>B110-C125</f>
        <v>0</v>
      </c>
    </row>
    <row r="126" spans="1:4" ht="12.75">
      <c r="A126" s="2" t="s">
        <v>1</v>
      </c>
      <c r="B126" s="1">
        <f>ROUND(B125*B121/(B122+0.00001)-0.002,0)</f>
        <v>0</v>
      </c>
      <c r="C126" s="1"/>
      <c r="D126" s="1"/>
    </row>
    <row r="127" spans="1:4" ht="12.75">
      <c r="A127" t="str">
        <f>IF(B127&lt;0,"Saldo a favor del bimestre","IVA a cargo")</f>
        <v>IVA a cargo</v>
      </c>
      <c r="B127" s="1">
        <f>B124-B126</f>
        <v>0</v>
      </c>
      <c r="C127" s="1"/>
      <c r="D127" s="1"/>
    </row>
    <row r="128" spans="1:4" ht="12.75">
      <c r="A128" s="2" t="s">
        <v>27</v>
      </c>
      <c r="B128" s="11">
        <v>0.08</v>
      </c>
      <c r="C128" s="1"/>
      <c r="D128" s="1"/>
    </row>
    <row r="129" spans="1:4" ht="12.75">
      <c r="A129" t="s">
        <v>23</v>
      </c>
      <c r="B129" s="11">
        <f>B115</f>
        <v>0.4</v>
      </c>
      <c r="C129" s="1"/>
      <c r="D129" s="1"/>
    </row>
    <row r="130" spans="1:4" ht="12.75">
      <c r="A130" s="3" t="s">
        <v>26</v>
      </c>
      <c r="B130" s="1">
        <f>ROUND(B120*B128*(1-B129)-0.002,0)</f>
        <v>0</v>
      </c>
      <c r="C130" s="1"/>
      <c r="D130" s="1"/>
    </row>
    <row r="131" spans="1:2" ht="12.75">
      <c r="A131" s="3" t="s">
        <v>2</v>
      </c>
      <c r="B131" s="1">
        <f>IF(B99&lt;0,-B99,0)</f>
        <v>0</v>
      </c>
    </row>
    <row r="132" spans="1:2" ht="12.75">
      <c r="A132" t="str">
        <f>IF(B132&lt;0,"Saldo a favor acumulado","IVA a pagar")</f>
        <v>IVA a pagar</v>
      </c>
      <c r="B132" s="1">
        <f>B127+B130-B131</f>
        <v>0</v>
      </c>
    </row>
    <row r="138" ht="12.75">
      <c r="A138" s="7" t="s">
        <v>16</v>
      </c>
    </row>
    <row r="139" ht="12.75">
      <c r="A139" s="7"/>
    </row>
    <row r="140" ht="12.75">
      <c r="A140" s="7"/>
    </row>
    <row r="141" ht="12.75">
      <c r="A141" s="6" t="s">
        <v>8</v>
      </c>
    </row>
    <row r="142" spans="1:2" ht="12.75">
      <c r="A142" t="s">
        <v>3</v>
      </c>
      <c r="B142" s="9">
        <v>0</v>
      </c>
    </row>
    <row r="143" spans="1:2" ht="12.75">
      <c r="A143" t="s">
        <v>4</v>
      </c>
      <c r="B143" s="9">
        <v>0</v>
      </c>
    </row>
    <row r="144" spans="1:2" ht="12.75">
      <c r="A144" t="str">
        <f>IF(B144&lt;0,"Gastos mayores a ingresos","Utilidad del bimestre")</f>
        <v>Utilidad del bimestre</v>
      </c>
      <c r="B144" s="1">
        <f>ROUND(B142-0.002,0)-ROUND(B143-0.002,0)</f>
        <v>0</v>
      </c>
    </row>
    <row r="145" spans="1:2" ht="12.75">
      <c r="A145" t="s">
        <v>6</v>
      </c>
      <c r="B145" s="1">
        <f>IF(B113&lt;0,-B113,0)</f>
        <v>0</v>
      </c>
    </row>
    <row r="146" spans="1:2" ht="12.75">
      <c r="A146" t="str">
        <f>IF(B146&lt;0,"Gastos mayores a ingresos acumulado","Base del impuesto")</f>
        <v>Base del impuesto</v>
      </c>
      <c r="B146" s="1">
        <f>B144-B145</f>
        <v>0</v>
      </c>
    </row>
    <row r="147" spans="1:2" ht="12.75">
      <c r="A147" t="s">
        <v>22</v>
      </c>
      <c r="B147" s="1"/>
    </row>
    <row r="148" spans="1:2" ht="12.75">
      <c r="A148" t="s">
        <v>23</v>
      </c>
      <c r="B148" s="10">
        <f>B115</f>
        <v>0.4</v>
      </c>
    </row>
    <row r="149" spans="1:2" ht="12.75">
      <c r="A149" s="2" t="s">
        <v>24</v>
      </c>
      <c r="B149" s="1">
        <f>ROUND(B147*(1-B148)-0.002,0)</f>
        <v>0</v>
      </c>
    </row>
    <row r="150" ht="12.75">
      <c r="B150" s="1"/>
    </row>
    <row r="151" ht="12.75">
      <c r="B151" s="1"/>
    </row>
    <row r="152" spans="1:2" ht="12.75">
      <c r="A152" s="7" t="s">
        <v>9</v>
      </c>
      <c r="B152" s="1"/>
    </row>
    <row r="153" spans="1:2" ht="12.75">
      <c r="A153" s="2" t="s">
        <v>18</v>
      </c>
      <c r="B153" s="9">
        <v>0</v>
      </c>
    </row>
    <row r="154" spans="1:2" ht="12.75">
      <c r="A154" s="2" t="s">
        <v>19</v>
      </c>
      <c r="B154" s="9">
        <f>B142-B153</f>
        <v>0</v>
      </c>
    </row>
    <row r="155" spans="1:2" ht="12.75">
      <c r="A155" s="3" t="s">
        <v>20</v>
      </c>
      <c r="B155" s="1">
        <f>B153+B154</f>
        <v>0</v>
      </c>
    </row>
    <row r="156" spans="1:2" ht="12.75">
      <c r="A156" t="s">
        <v>4</v>
      </c>
      <c r="B156" s="9">
        <f>B143</f>
        <v>0</v>
      </c>
    </row>
    <row r="157" spans="1:2" ht="12.75">
      <c r="A157" s="2" t="s">
        <v>0</v>
      </c>
      <c r="B157" s="1">
        <f>ROUND(B154*0.16-0.002,0)</f>
        <v>0</v>
      </c>
    </row>
    <row r="158" spans="1:4" ht="12.75">
      <c r="A158" s="2" t="s">
        <v>21</v>
      </c>
      <c r="B158" s="9">
        <f>ROUND(B156*0.16-0.002,0)</f>
        <v>0</v>
      </c>
      <c r="C158" s="1">
        <f>B158/0.16</f>
        <v>0</v>
      </c>
      <c r="D158" s="1">
        <f>B143-C158</f>
        <v>0</v>
      </c>
    </row>
    <row r="159" spans="1:4" ht="12.75">
      <c r="A159" s="2" t="s">
        <v>1</v>
      </c>
      <c r="B159" s="1">
        <f>ROUND(B158*B154/(B155+0.00001)-0.002,0)</f>
        <v>0</v>
      </c>
      <c r="C159" s="1"/>
      <c r="D159" s="1"/>
    </row>
    <row r="160" spans="1:4" ht="12.75">
      <c r="A160" t="str">
        <f>IF(B160&lt;0,"Saldo a favor del bimestre","IVA a cargo")</f>
        <v>IVA a cargo</v>
      </c>
      <c r="B160" s="1">
        <f>B157-B159</f>
        <v>0</v>
      </c>
      <c r="C160" s="1"/>
      <c r="D160" s="1"/>
    </row>
    <row r="161" spans="1:4" ht="12.75">
      <c r="A161" s="2" t="s">
        <v>27</v>
      </c>
      <c r="B161" s="11">
        <v>0.08</v>
      </c>
      <c r="C161" s="1"/>
      <c r="D161" s="1"/>
    </row>
    <row r="162" spans="1:4" ht="12.75">
      <c r="A162" t="s">
        <v>23</v>
      </c>
      <c r="B162" s="11">
        <f>B148</f>
        <v>0.4</v>
      </c>
      <c r="C162" s="1"/>
      <c r="D162" s="1"/>
    </row>
    <row r="163" spans="1:4" ht="12.75">
      <c r="A163" s="3" t="s">
        <v>26</v>
      </c>
      <c r="B163" s="1">
        <f>ROUND(B153*B161*(1-B162)-0.002,0)</f>
        <v>0</v>
      </c>
      <c r="C163" s="1"/>
      <c r="D163" s="1"/>
    </row>
    <row r="164" spans="1:2" ht="12.75">
      <c r="A164" s="3" t="s">
        <v>2</v>
      </c>
      <c r="B164" s="1">
        <f>IF(B132&lt;0,-B132,0)</f>
        <v>0</v>
      </c>
    </row>
    <row r="165" spans="1:2" ht="12.75">
      <c r="A165" t="str">
        <f>IF(B165&lt;0,"Saldo a favor acumulado","IVA a pagar")</f>
        <v>IVA a pagar</v>
      </c>
      <c r="B165" s="1">
        <f>B160+B163-B164</f>
        <v>0</v>
      </c>
    </row>
    <row r="171" ht="12.75">
      <c r="A171" s="7" t="s">
        <v>17</v>
      </c>
    </row>
    <row r="172" ht="12.75">
      <c r="A172" s="7"/>
    </row>
    <row r="173" ht="12.75">
      <c r="A173" s="7"/>
    </row>
    <row r="174" ht="12.75">
      <c r="A174" s="6" t="s">
        <v>8</v>
      </c>
    </row>
    <row r="175" spans="1:2" ht="12.75">
      <c r="A175" t="s">
        <v>3</v>
      </c>
      <c r="B175" s="9">
        <v>0</v>
      </c>
    </row>
    <row r="176" spans="1:2" ht="12.75">
      <c r="A176" t="s">
        <v>4</v>
      </c>
      <c r="B176" s="9">
        <v>0</v>
      </c>
    </row>
    <row r="177" spans="1:2" ht="12.75">
      <c r="A177" t="str">
        <f>IF(B177&lt;0,"Gastos mayores a ingresos","Utilidad del bimestre")</f>
        <v>Utilidad del bimestre</v>
      </c>
      <c r="B177" s="1">
        <f>ROUND(B175-0.002,0)-ROUND(B176-0.002,0)</f>
        <v>0</v>
      </c>
    </row>
    <row r="178" spans="1:2" ht="12.75">
      <c r="A178" t="s">
        <v>6</v>
      </c>
      <c r="B178" s="1">
        <f>IF(B146&lt;0,-B146,0)</f>
        <v>0</v>
      </c>
    </row>
    <row r="179" spans="1:2" ht="12.75">
      <c r="A179" t="str">
        <f>IF(B179&lt;0,"Gastos mayores a ingresos acumulado","Base del impuesto")</f>
        <v>Base del impuesto</v>
      </c>
      <c r="B179" s="1">
        <f>B177-B178</f>
        <v>0</v>
      </c>
    </row>
    <row r="180" spans="1:2" ht="12.75">
      <c r="A180" t="s">
        <v>22</v>
      </c>
      <c r="B180" s="1"/>
    </row>
    <row r="181" spans="1:2" ht="12.75">
      <c r="A181" t="s">
        <v>23</v>
      </c>
      <c r="B181" s="10">
        <f>B148</f>
        <v>0.4</v>
      </c>
    </row>
    <row r="182" spans="1:2" ht="12.75">
      <c r="A182" s="2" t="s">
        <v>24</v>
      </c>
      <c r="B182" s="1">
        <f>ROUND(B180*(1-B181)-0.002,0)</f>
        <v>0</v>
      </c>
    </row>
    <row r="183" ht="12.75">
      <c r="B183" s="1"/>
    </row>
    <row r="184" ht="12.75">
      <c r="B184" s="1"/>
    </row>
    <row r="185" spans="1:2" ht="12.75">
      <c r="A185" s="7" t="s">
        <v>9</v>
      </c>
      <c r="B185" s="1"/>
    </row>
    <row r="186" spans="1:2" ht="12.75">
      <c r="A186" s="2" t="s">
        <v>18</v>
      </c>
      <c r="B186" s="9">
        <v>0</v>
      </c>
    </row>
    <row r="187" spans="1:2" ht="12.75">
      <c r="A187" s="2" t="s">
        <v>19</v>
      </c>
      <c r="B187" s="9">
        <f>B175-B186</f>
        <v>0</v>
      </c>
    </row>
    <row r="188" spans="1:2" ht="12.75">
      <c r="A188" s="3" t="s">
        <v>20</v>
      </c>
      <c r="B188" s="1">
        <f>B186+B187</f>
        <v>0</v>
      </c>
    </row>
    <row r="189" spans="1:2" ht="12.75">
      <c r="A189" t="s">
        <v>4</v>
      </c>
      <c r="B189" s="9">
        <f>B176</f>
        <v>0</v>
      </c>
    </row>
    <row r="190" spans="1:2" ht="12.75">
      <c r="A190" s="2" t="s">
        <v>0</v>
      </c>
      <c r="B190" s="1">
        <f>ROUND(B187*0.16-0.002,0)</f>
        <v>0</v>
      </c>
    </row>
    <row r="191" spans="1:4" ht="12.75">
      <c r="A191" s="2" t="s">
        <v>21</v>
      </c>
      <c r="B191" s="9">
        <f>ROUND(B189*0.16-0.002,0)</f>
        <v>0</v>
      </c>
      <c r="C191" s="1">
        <f>B191/0.16</f>
        <v>0</v>
      </c>
      <c r="D191" s="1">
        <f>B176-C191</f>
        <v>0</v>
      </c>
    </row>
    <row r="192" spans="1:4" ht="12.75">
      <c r="A192" s="2" t="s">
        <v>1</v>
      </c>
      <c r="B192" s="1">
        <f>ROUND(B191*B187/(B188+0.00001)-0.002,0)</f>
        <v>0</v>
      </c>
      <c r="C192" s="1"/>
      <c r="D192" s="1"/>
    </row>
    <row r="193" spans="1:4" ht="12.75">
      <c r="A193" t="str">
        <f>IF(B193&lt;0,"Saldo a favor del bimestre","IVA a cargo")</f>
        <v>IVA a cargo</v>
      </c>
      <c r="B193" s="1">
        <f>B190-B192</f>
        <v>0</v>
      </c>
      <c r="C193" s="1"/>
      <c r="D193" s="1"/>
    </row>
    <row r="194" spans="1:4" ht="12.75">
      <c r="A194" s="2" t="s">
        <v>27</v>
      </c>
      <c r="B194" s="11">
        <v>0.08</v>
      </c>
      <c r="C194" s="1"/>
      <c r="D194" s="1"/>
    </row>
    <row r="195" spans="1:4" ht="12.75">
      <c r="A195" t="s">
        <v>23</v>
      </c>
      <c r="B195" s="11">
        <f>B181</f>
        <v>0.4</v>
      </c>
      <c r="C195" s="1"/>
      <c r="D195" s="1"/>
    </row>
    <row r="196" spans="1:4" ht="12.75">
      <c r="A196" s="3" t="s">
        <v>26</v>
      </c>
      <c r="B196" s="1">
        <f>ROUND(B186*B194*(1-B195)-0.002,0)</f>
        <v>0</v>
      </c>
      <c r="C196" s="1"/>
      <c r="D196" s="1"/>
    </row>
    <row r="197" spans="1:2" ht="12.75">
      <c r="A197" s="3" t="s">
        <v>2</v>
      </c>
      <c r="B197" s="1">
        <f>IF(B165&lt;0,-B165,0)</f>
        <v>0</v>
      </c>
    </row>
    <row r="198" spans="1:2" ht="12.75">
      <c r="A198" t="str">
        <f>IF(B198&lt;0,"Saldo a favor acumulado","IVA a pagar")</f>
        <v>IVA a pagar</v>
      </c>
      <c r="B198" s="1">
        <f>B193+B196-B197</f>
        <v>0</v>
      </c>
    </row>
  </sheetData>
  <printOptions/>
  <pageMargins left="0.7874015748031497" right="0.7874015748031497" top="0.7874015748031497" bottom="0.5905511811023623" header="0" footer="0"/>
  <pageSetup horizontalDpi="600" verticalDpi="6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MINIFISCAL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2021-01-10T15:39:25Z</cp:lastPrinted>
  <dcterms:created xsi:type="dcterms:W3CDTF">2014-09-02T01:33:33Z</dcterms:created>
  <dcterms:modified xsi:type="dcterms:W3CDTF">2023-01-06T18:43:15Z</dcterms:modified>
  <cp:category/>
  <cp:version/>
  <cp:contentType/>
  <cp:contentStatus/>
</cp:coreProperties>
</file>